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695" windowWidth="9570" windowHeight="4710" tabRatio="730" activeTab="1"/>
  </bookViews>
  <sheets>
    <sheet name="予選ﾘｰｸﾞ順位" sheetId="1" r:id="rId1"/>
    <sheet name="男１位" sheetId="2" r:id="rId2"/>
    <sheet name="男２位" sheetId="3" r:id="rId3"/>
    <sheet name="男３位" sheetId="4" r:id="rId4"/>
    <sheet name="男４位" sheetId="5" r:id="rId5"/>
    <sheet name="男５位" sheetId="6" r:id="rId6"/>
    <sheet name="女１位" sheetId="7" r:id="rId7"/>
    <sheet name="女２位" sheetId="8" r:id="rId8"/>
    <sheet name="女３位" sheetId="9" r:id="rId9"/>
    <sheet name="女４位" sheetId="10" r:id="rId10"/>
    <sheet name="女５位" sheetId="11" r:id="rId11"/>
  </sheets>
  <externalReferences>
    <externalReference r:id="rId14"/>
  </externalReferences>
  <definedNames>
    <definedName name="FA">'[1]女ＡＢＣ'!$O$3:$R$7</definedName>
    <definedName name="FB">'[1]女ＡＢＣ'!$O$10:$R$14</definedName>
    <definedName name="FC">'[1]女ＡＢＣ'!$O$17:$R$21</definedName>
    <definedName name="FD">'[1]女ＤＥ'!$O$3:$R$7</definedName>
    <definedName name="FE">'[1]女ＤＥ'!$O$10:$R$14</definedName>
    <definedName name="FF">'[1]女ＦＧＨ'!$O$3:$R$7</definedName>
    <definedName name="FG">'[1]女ＦＧＨ'!$O$10:$R$14</definedName>
    <definedName name="FH">'[1]女ＦＧＨ'!$O$17:$R$21</definedName>
    <definedName name="M1①">'男１位'!$Q$3:$Q$8</definedName>
    <definedName name="M1②">'男１位'!$Q$17:$Q$22</definedName>
    <definedName name="M2①">'男２位'!$P$3:$Q$8</definedName>
    <definedName name="M2②">'男２位'!$P$16:$Q$21</definedName>
    <definedName name="M3①">'男３位'!$P$3:$Q$8</definedName>
    <definedName name="M3②">'男３位'!$P$15:$Q$20</definedName>
    <definedName name="M4①">'男４位'!$P$3:$Q$8</definedName>
    <definedName name="M4②">'男４位'!$P$15:$Q$20</definedName>
    <definedName name="M5①">'男５位'!$R$3:$S$9</definedName>
    <definedName name="M5②">'男５位'!$A$16:$A$22</definedName>
    <definedName name="MA">'[1]男ＡＢＣ'!$Q$3:$R$8</definedName>
    <definedName name="MB">'[1]男ＡＢＣ'!$O$11:$R$15</definedName>
    <definedName name="MC">'[1]男ＡＢＣ'!$O$18:$R$22</definedName>
    <definedName name="MD">'[1]男ＤＥＦ'!$O$3:$R$7</definedName>
    <definedName name="ME">'[1]男ＤＥＦ'!$O$10:$R$14</definedName>
    <definedName name="MF">'[1]男ＤＥＦ'!$O$17:$R$21</definedName>
    <definedName name="MG">'[1]男ＧＨＩ'!$Q$3:$R$8</definedName>
    <definedName name="MH">'[1]男ＧＨＩ'!$O$11:$R$15</definedName>
    <definedName name="MI">'[1]男ＧＨＩ'!$O$18:$R$22</definedName>
    <definedName name="MJ">'[1]男ＪＫＬ'!$O$3:$R$7</definedName>
    <definedName name="MK">'[1]男ＪＫＬ'!$O$10:$R$14</definedName>
    <definedName name="ML">'[1]男ＪＫＬ'!$O$17:$R$21</definedName>
    <definedName name="_xlnm.Print_Area" localSheetId="6">'女１位'!$A$1:$Q$30</definedName>
    <definedName name="_xlnm.Print_Area" localSheetId="7">'女２位'!$A$1:$Q$30</definedName>
    <definedName name="_xlnm.Print_Area" localSheetId="8">'女３位'!$A$1:$Q$30</definedName>
    <definedName name="_xlnm.Print_Area" localSheetId="9">'女４位'!$A$1:$Q$30</definedName>
    <definedName name="_xlnm.Print_Area" localSheetId="10">'女５位'!$A$1:$Q$30</definedName>
    <definedName name="_xlnm.Print_Area" localSheetId="1">'男１位'!$A$1:$Q$38</definedName>
    <definedName name="_xlnm.Print_Area" localSheetId="2">'男２位'!$A$1:$R$38</definedName>
    <definedName name="_xlnm.Print_Area" localSheetId="3">'男３位'!$A$1:$Q$38</definedName>
    <definedName name="_xlnm.Print_Area" localSheetId="4">'男４位'!$A$1:$Q$38</definedName>
    <definedName name="_xlnm.Print_Area" localSheetId="5">'男５位'!$A$1:$T$22</definedName>
  </definedNames>
  <calcPr calcMode="manual" fullCalcOnLoad="1"/>
</workbook>
</file>

<file path=xl/comments1.xml><?xml version="1.0" encoding="utf-8"?>
<comments xmlns="http://schemas.openxmlformats.org/spreadsheetml/2006/main">
  <authors>
    <author>岡田　直樹</author>
  </authors>
  <commentList>
    <comment ref="B5" authorId="0">
      <text>
        <r>
          <rPr>
            <b/>
            <sz val="12"/>
            <rFont val="ＭＳ Ｐゴシック"/>
            <family val="3"/>
          </rPr>
          <t>予選リーグ結果を
値貼り付けをする</t>
        </r>
      </text>
    </comment>
    <comment ref="B14" authorId="0">
      <text>
        <r>
          <rPr>
            <b/>
            <sz val="12"/>
            <rFont val="ＭＳ Ｐゴシック"/>
            <family val="3"/>
          </rPr>
          <t>予選リーグ結果を
値貼り付けをする</t>
        </r>
      </text>
    </comment>
  </commentList>
</comments>
</file>

<file path=xl/comments10.xml><?xml version="1.0" encoding="utf-8"?>
<comments xmlns="http://schemas.openxmlformats.org/spreadsheetml/2006/main">
  <authors>
    <author>金崎香</author>
  </authors>
  <commentList>
    <comment ref="O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  <comment ref="O14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comments11.xml><?xml version="1.0" encoding="utf-8"?>
<comments xmlns="http://schemas.openxmlformats.org/spreadsheetml/2006/main">
  <authors>
    <author>金崎香</author>
  </authors>
  <commentList>
    <comment ref="O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  <comment ref="O14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comments2.xml><?xml version="1.0" encoding="utf-8"?>
<comments xmlns="http://schemas.openxmlformats.org/spreadsheetml/2006/main">
  <authors>
    <author>金崎香</author>
  </authors>
  <commentList>
    <comment ref="Q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  <comment ref="Q17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comments3.xml><?xml version="1.0" encoding="utf-8"?>
<comments xmlns="http://schemas.openxmlformats.org/spreadsheetml/2006/main">
  <authors>
    <author>金崎香</author>
  </authors>
  <commentList>
    <comment ref="Q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  <comment ref="Q17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comments4.xml><?xml version="1.0" encoding="utf-8"?>
<comments xmlns="http://schemas.openxmlformats.org/spreadsheetml/2006/main">
  <authors>
    <author>金崎香</author>
  </authors>
  <commentList>
    <comment ref="Q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  <comment ref="Q17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comments5.xml><?xml version="1.0" encoding="utf-8"?>
<comments xmlns="http://schemas.openxmlformats.org/spreadsheetml/2006/main">
  <authors>
    <author>金崎香</author>
  </authors>
  <commentList>
    <comment ref="Q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  <comment ref="Q17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comments6.xml><?xml version="1.0" encoding="utf-8"?>
<comments xmlns="http://schemas.openxmlformats.org/spreadsheetml/2006/main">
  <authors>
    <author>金崎香</author>
  </authors>
  <commentList>
    <comment ref="R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comments7.xml><?xml version="1.0" encoding="utf-8"?>
<comments xmlns="http://schemas.openxmlformats.org/spreadsheetml/2006/main">
  <authors>
    <author>金崎香</author>
  </authors>
  <commentList>
    <comment ref="O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  <comment ref="O14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comments8.xml><?xml version="1.0" encoding="utf-8"?>
<comments xmlns="http://schemas.openxmlformats.org/spreadsheetml/2006/main">
  <authors>
    <author>金崎香</author>
  </authors>
  <commentList>
    <comment ref="O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  <comment ref="O14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comments9.xml><?xml version="1.0" encoding="utf-8"?>
<comments xmlns="http://schemas.openxmlformats.org/spreadsheetml/2006/main">
  <authors>
    <author>金崎香</author>
  </authors>
  <commentList>
    <comment ref="O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  <comment ref="O14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sharedStrings.xml><?xml version="1.0" encoding="utf-8"?>
<sst xmlns="http://schemas.openxmlformats.org/spreadsheetml/2006/main" count="1475" uniqueCount="342">
  <si>
    <t>得点</t>
  </si>
  <si>
    <t>順位</t>
  </si>
  <si>
    <t>勝ち</t>
  </si>
  <si>
    <t>負け</t>
  </si>
  <si>
    <t>不戦勝</t>
  </si>
  <si>
    <t>不戦敗</t>
  </si>
  <si>
    <t>男子</t>
  </si>
  <si>
    <t>女子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</si>
  <si>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</si>
  <si>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</si>
  <si>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</si>
  <si>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</si>
  <si>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</si>
  <si>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</si>
  <si>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</si>
  <si>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</si>
  <si>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</si>
  <si>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試合順序</t>
  </si>
  <si>
    <t>１回戦</t>
  </si>
  <si>
    <t>２回戦</t>
  </si>
  <si>
    <t>３回戦</t>
  </si>
  <si>
    <t>４回戦</t>
  </si>
  <si>
    <t>５回戦</t>
  </si>
  <si>
    <t>６回戦</t>
  </si>
  <si>
    <t>７回戦</t>
  </si>
  <si>
    <t>勝敗</t>
  </si>
  <si>
    <t>予選リーグ　順位</t>
  </si>
  <si>
    <t>１　組</t>
  </si>
  <si>
    <t>２　組</t>
  </si>
  <si>
    <t>Ｇ</t>
  </si>
  <si>
    <t>Ｂ－Ｇ</t>
  </si>
  <si>
    <t>Ｃ－Ｆ</t>
  </si>
  <si>
    <t>Ｄ－Ｅ</t>
  </si>
  <si>
    <t>Ａ－Ｇ</t>
  </si>
  <si>
    <t>Ｂ－Ｅ</t>
  </si>
  <si>
    <t>Ｃ－Ｄ</t>
  </si>
  <si>
    <t>Ａ－Ｆ</t>
  </si>
  <si>
    <t>Ｂ－Ｃ</t>
  </si>
  <si>
    <t>Ｅ－Ｇ</t>
  </si>
  <si>
    <t>Ａ－Ｅ</t>
  </si>
  <si>
    <t>Ｃ－Ｇ</t>
  </si>
  <si>
    <t>Ｄ－Ｆ</t>
  </si>
  <si>
    <t>Ａ－Ｄ</t>
  </si>
  <si>
    <t>Ｂ－Ｆ</t>
  </si>
  <si>
    <t>Ｃ－Ｅ</t>
  </si>
  <si>
    <t>Ａ－Ｃ</t>
  </si>
  <si>
    <t>Ｂ－Ｄ</t>
  </si>
  <si>
    <t>Ｆ－Ｇ</t>
  </si>
  <si>
    <t>Ａ－Ｂ</t>
  </si>
  <si>
    <t>Ｄ－Ｇ</t>
  </si>
  <si>
    <t>Ｅ－Ｆ</t>
  </si>
  <si>
    <t>Ｄ－Ｅ</t>
  </si>
  <si>
    <t>順位決定戦</t>
  </si>
  <si>
    <t>Ｂ－Ｅ</t>
  </si>
  <si>
    <t>Ａ－Ｅ</t>
  </si>
  <si>
    <t>Ａ－Ｃ</t>
  </si>
  <si>
    <t>Ａ－Ｂ</t>
  </si>
  <si>
    <t>13～15
ｺｰﾄ</t>
  </si>
  <si>
    <t>1～3
ｺｰﾄ</t>
  </si>
  <si>
    <t>7～9
ｺｰﾄ</t>
  </si>
  <si>
    <t>10～12
ｺｰﾄ</t>
  </si>
  <si>
    <t>26～27
ｺｰﾄ</t>
  </si>
  <si>
    <t>30～31
ｺｰﾄ</t>
  </si>
  <si>
    <t>32～33
ｺｰﾄ</t>
  </si>
  <si>
    <t>34～35
ｺｰﾄ</t>
  </si>
  <si>
    <t>Ｉ</t>
  </si>
  <si>
    <t>Ｊ</t>
  </si>
  <si>
    <t>K</t>
  </si>
  <si>
    <t>Ｌ</t>
  </si>
  <si>
    <t>Ｍ</t>
  </si>
  <si>
    <t>Ｎ</t>
  </si>
  <si>
    <t>１６コート</t>
  </si>
  <si>
    <t>１７コート</t>
  </si>
  <si>
    <t>１８コート</t>
  </si>
  <si>
    <t>１３コート</t>
  </si>
  <si>
    <t>１４コート</t>
  </si>
  <si>
    <t>１５コート</t>
  </si>
  <si>
    <t>Ｉ－Ｎ</t>
  </si>
  <si>
    <t>Ｊ－Ｍ</t>
  </si>
  <si>
    <t>Ｋ－Ｌ</t>
  </si>
  <si>
    <t>Ｈ－Ｎ</t>
  </si>
  <si>
    <t>Ｉ－Ｌ</t>
  </si>
  <si>
    <t>Ｊ－Ｋ</t>
  </si>
  <si>
    <t>Ｈ－Ｍ</t>
  </si>
  <si>
    <t>Ｌ－Ｎ</t>
  </si>
  <si>
    <t>Ｉ－Ｊ</t>
  </si>
  <si>
    <t>Ｈ－Ｌ</t>
  </si>
  <si>
    <t>Ｋ－Ｍ</t>
  </si>
  <si>
    <t>Ｊ－Ｎ</t>
  </si>
  <si>
    <t>Ｈ－Ｋ</t>
  </si>
  <si>
    <t>Ｊ－Ｌ</t>
  </si>
  <si>
    <t>Ｉ－Ｍ</t>
  </si>
  <si>
    <t>Ｈ－Ｊ</t>
  </si>
  <si>
    <t>Ｉ－Ｋ</t>
  </si>
  <si>
    <t>Ｍ－Ｎ</t>
  </si>
  <si>
    <t>Ｈ－Ｉ</t>
  </si>
  <si>
    <t>Ｋ－Ｎ</t>
  </si>
  <si>
    <t>Ｌ－Ｍ</t>
  </si>
  <si>
    <t>４コート</t>
  </si>
  <si>
    <t>５コート</t>
  </si>
  <si>
    <t>６コート</t>
  </si>
  <si>
    <t>１コート</t>
  </si>
  <si>
    <t>２コート</t>
  </si>
  <si>
    <t>３コート</t>
  </si>
  <si>
    <t>１０コート</t>
  </si>
  <si>
    <t>１１コート</t>
  </si>
  <si>
    <t>１２コート</t>
  </si>
  <si>
    <t>７コート</t>
  </si>
  <si>
    <t>８コート</t>
  </si>
  <si>
    <t>９コート</t>
  </si>
  <si>
    <t>ｓ５コート</t>
  </si>
  <si>
    <t>ｓ６コート</t>
  </si>
  <si>
    <t>ｓ２コート</t>
  </si>
  <si>
    <t>ｓ３コート</t>
  </si>
  <si>
    <t>Ｇ－Ｊ</t>
  </si>
  <si>
    <t>Ｆ－Ｊ</t>
  </si>
  <si>
    <t>Ｇ－Ｈ</t>
  </si>
  <si>
    <t>Ｆ－Ｉ</t>
  </si>
  <si>
    <t>Ｆ－Ｈ</t>
  </si>
  <si>
    <t>Ｇ－Ｉ</t>
  </si>
  <si>
    <t>１９コート</t>
  </si>
  <si>
    <t>２０コート</t>
  </si>
  <si>
    <t>２６コート</t>
  </si>
  <si>
    <t>２７コート</t>
  </si>
  <si>
    <t>２４コート</t>
  </si>
  <si>
    <t>２５コート</t>
  </si>
  <si>
    <t>２８コート</t>
  </si>
  <si>
    <t>２９コート</t>
  </si>
  <si>
    <t>３０コート</t>
  </si>
  <si>
    <t>３１コート</t>
  </si>
  <si>
    <t>３２コート</t>
  </si>
  <si>
    <t>３３コート</t>
  </si>
  <si>
    <t>３４コート</t>
  </si>
  <si>
    <t>３５コート</t>
  </si>
  <si>
    <t>グループ
Ａ</t>
  </si>
  <si>
    <t>グループ
Ｂ</t>
  </si>
  <si>
    <t>グループ
Ｃ</t>
  </si>
  <si>
    <t>グループ
Ｄ</t>
  </si>
  <si>
    <t>グループ
Ｅ</t>
  </si>
  <si>
    <t>グループ
Ｆ</t>
  </si>
  <si>
    <t>グループ
Ｇ</t>
  </si>
  <si>
    <t>グループ
Ｈ</t>
  </si>
  <si>
    <t>グループ
Ｉ</t>
  </si>
  <si>
    <t>グループ
Ｊ</t>
  </si>
  <si>
    <t>グループ
Ｋ</t>
  </si>
  <si>
    <t>グループ
Ｌ</t>
  </si>
  <si>
    <t>グループ
Ｍ</t>
  </si>
  <si>
    <t>グループ
Ｎ</t>
  </si>
  <si>
    <t>決勝リーグ</t>
  </si>
  <si>
    <t>No．１</t>
  </si>
  <si>
    <t>１位①</t>
  </si>
  <si>
    <t>１位②</t>
  </si>
  <si>
    <t>No．４</t>
  </si>
  <si>
    <t>No．３</t>
  </si>
  <si>
    <t>No．２</t>
  </si>
  <si>
    <t>No．５</t>
  </si>
  <si>
    <t>No．４</t>
  </si>
  <si>
    <t>２位①</t>
  </si>
  <si>
    <t>２位②</t>
  </si>
  <si>
    <t>３位①</t>
  </si>
  <si>
    <t>３位②</t>
  </si>
  <si>
    <t>４位①</t>
  </si>
  <si>
    <t>４位②</t>
  </si>
  <si>
    <t>１位①</t>
  </si>
  <si>
    <t>①</t>
  </si>
  <si>
    <t>②</t>
  </si>
  <si>
    <t>②</t>
  </si>
  <si>
    <t>２２コート</t>
  </si>
  <si>
    <t>６４チーム</t>
  </si>
  <si>
    <t>５０チーム</t>
  </si>
  <si>
    <t>Ｋ</t>
  </si>
  <si>
    <t>No．5</t>
  </si>
  <si>
    <t>ｓ４コート</t>
  </si>
  <si>
    <t>Ａ－Ｉ</t>
  </si>
  <si>
    <t>Ｂ－Ｉ</t>
  </si>
  <si>
    <t>Ａ－Ｋ</t>
  </si>
  <si>
    <t>Ｂ－Ｊ</t>
  </si>
  <si>
    <t>Ａ－Ｊ</t>
  </si>
  <si>
    <t>Ｂ－Ｋ</t>
  </si>
  <si>
    <t>Ａ－Ｈ</t>
  </si>
  <si>
    <t>B-H</t>
  </si>
  <si>
    <t>Ｃ－Ｊ</t>
  </si>
  <si>
    <t>Ｃ－Ｋ</t>
  </si>
  <si>
    <t>Ｄ－Ｋ</t>
  </si>
  <si>
    <t>Ｄ－Ｊ</t>
  </si>
  <si>
    <t>Ｃ－Ｈ</t>
  </si>
  <si>
    <t>Ｃ－Ｉ</t>
  </si>
  <si>
    <t>Ｄ－Ｉ</t>
  </si>
  <si>
    <t>Ｄ－Ｈ</t>
  </si>
  <si>
    <t>２１コート</t>
  </si>
  <si>
    <t>ｓ９コート</t>
  </si>
  <si>
    <t>ｓ１０コート</t>
  </si>
  <si>
    <t>ｓ１１コート</t>
  </si>
  <si>
    <t>ｓ１２コート</t>
  </si>
  <si>
    <t>５位</t>
  </si>
  <si>
    <t>ｓ７コート</t>
  </si>
  <si>
    <t>ｓ８コート</t>
  </si>
  <si>
    <t>ｓ１３コート</t>
  </si>
  <si>
    <t>ｓ１４コート</t>
  </si>
  <si>
    <t>ｓ１５コート</t>
  </si>
  <si>
    <t>16～18
ｺｰﾄ</t>
  </si>
  <si>
    <t>4～6
ｺｰﾄ</t>
  </si>
  <si>
    <t>ｓ6～8
ｺｰﾄ</t>
  </si>
  <si>
    <t>s13～15
ｺｰﾄ</t>
  </si>
  <si>
    <t>ｓ2～5
ｺｰﾄ</t>
  </si>
  <si>
    <t>19～20
ｺｰﾄ</t>
  </si>
  <si>
    <t>21～22
ｺｰﾄ</t>
  </si>
  <si>
    <t>24～25
ｺｰﾄ</t>
  </si>
  <si>
    <t>28～29
ｺｰﾄ</t>
  </si>
  <si>
    <t>s9～10
ｺｰﾄ</t>
  </si>
  <si>
    <t>s11～12
ｺｰﾄ</t>
  </si>
  <si>
    <t>高松北</t>
  </si>
  <si>
    <t>丸亀</t>
  </si>
  <si>
    <t>高松工芸</t>
  </si>
  <si>
    <t>甲西</t>
  </si>
  <si>
    <t>西条農業</t>
  </si>
  <si>
    <t>香高専詫間</t>
  </si>
  <si>
    <t>土佐塾</t>
  </si>
  <si>
    <t>高松桜井Ｂ</t>
  </si>
  <si>
    <t>岡山理大附</t>
  </si>
  <si>
    <t>草津東Ｂ</t>
  </si>
  <si>
    <t>今治南Ｂ</t>
  </si>
  <si>
    <t>多度津</t>
  </si>
  <si>
    <t>一条Ｂ</t>
  </si>
  <si>
    <t>奈良北</t>
  </si>
  <si>
    <t>混成チーム</t>
  </si>
  <si>
    <t>東播磨</t>
  </si>
  <si>
    <t>松山商</t>
  </si>
  <si>
    <t>高松桜井</t>
  </si>
  <si>
    <t>鹿児島女Ｂ</t>
  </si>
  <si>
    <t>佐賀商Ｂ</t>
  </si>
  <si>
    <t>観音寺一</t>
  </si>
  <si>
    <t>奈良朱雀</t>
  </si>
  <si>
    <t>高瀬</t>
  </si>
  <si>
    <t>鳥取西</t>
  </si>
  <si>
    <t>玉野商</t>
  </si>
  <si>
    <t>県和歌商Ｂ</t>
  </si>
  <si>
    <t>高松中央</t>
  </si>
  <si>
    <t>生駒Ｂ</t>
  </si>
  <si>
    <t>高松商Ｂ</t>
  </si>
  <si>
    <t>奈良合同</t>
  </si>
  <si>
    <t>坂出</t>
  </si>
  <si>
    <t>鳴門渦潮</t>
  </si>
  <si>
    <t>帝塚山Ｂ</t>
  </si>
  <si>
    <t>明徳義塾Ａ</t>
  </si>
  <si>
    <t>尽誠Ｂ</t>
  </si>
  <si>
    <t>県和歌山商</t>
  </si>
  <si>
    <t>倉敷工業Ｂ</t>
  </si>
  <si>
    <t>高松中央Ａ</t>
  </si>
  <si>
    <t>鳥取敬愛Ａ</t>
  </si>
  <si>
    <t>鹿児島商Ａ</t>
  </si>
  <si>
    <t>奈良</t>
  </si>
  <si>
    <t>広島商船</t>
  </si>
  <si>
    <t>宇和島東</t>
  </si>
  <si>
    <t>美作</t>
  </si>
  <si>
    <t>松山北</t>
  </si>
  <si>
    <t>生駒Ａ</t>
  </si>
  <si>
    <t>城南Ｂ</t>
  </si>
  <si>
    <t>玉野光南</t>
  </si>
  <si>
    <t>帝塚山</t>
  </si>
  <si>
    <t>松山商Ｂ</t>
  </si>
  <si>
    <t>高松桜井Ａ</t>
  </si>
  <si>
    <t>尽誠Ａ</t>
  </si>
  <si>
    <t>草津東Ａ</t>
  </si>
  <si>
    <t>倉敷工業Ａ</t>
  </si>
  <si>
    <t>小倉西</t>
  </si>
  <si>
    <t>明徳義塾Ｂ</t>
  </si>
  <si>
    <t>松山商Ａ</t>
  </si>
  <si>
    <t>城南Ａ</t>
  </si>
  <si>
    <t>岡山東商</t>
  </si>
  <si>
    <t>今治南Ａ</t>
  </si>
  <si>
    <t>奈良学園</t>
  </si>
  <si>
    <t>鳥取敬愛Ｂ</t>
  </si>
  <si>
    <t>京都学園</t>
  </si>
  <si>
    <t>倉敷選抜</t>
  </si>
  <si>
    <t>近大和歌山</t>
  </si>
  <si>
    <t>高松商</t>
  </si>
  <si>
    <t>鹿児島商Ｂ</t>
  </si>
  <si>
    <t>徳島商Ａ</t>
  </si>
  <si>
    <t>佐賀商Ａ</t>
  </si>
  <si>
    <t>高松中央Ｂ</t>
  </si>
  <si>
    <t>一条Ａ</t>
  </si>
  <si>
    <t>観音寺中央</t>
  </si>
  <si>
    <t>岡山工業</t>
  </si>
  <si>
    <t>三豊工</t>
  </si>
  <si>
    <t>水口東</t>
  </si>
  <si>
    <t>坂出工</t>
  </si>
  <si>
    <t>松江商</t>
  </si>
  <si>
    <t>山口</t>
  </si>
  <si>
    <t>出雲西Ｂ</t>
  </si>
  <si>
    <t>川之石</t>
  </si>
  <si>
    <t>玉島商</t>
  </si>
  <si>
    <t>帝塚山Ａ</t>
  </si>
  <si>
    <t>城南</t>
  </si>
  <si>
    <t>鹿児島女Ａ</t>
  </si>
  <si>
    <t>玉名女子</t>
  </si>
  <si>
    <t>出雲西Ａ</t>
  </si>
  <si>
    <t>長崎女商Ａ</t>
  </si>
  <si>
    <t>徳島商</t>
  </si>
  <si>
    <t>長崎女商Ｂ</t>
  </si>
  <si>
    <t>明石南</t>
  </si>
  <si>
    <t>今治南</t>
  </si>
  <si>
    <t>高松商Ａ</t>
  </si>
  <si>
    <t>今治北</t>
  </si>
  <si>
    <t>祇園北</t>
  </si>
  <si>
    <t>５位①</t>
  </si>
  <si>
    <t>５位②</t>
  </si>
  <si>
    <t>3-0</t>
  </si>
  <si>
    <t>1-3</t>
  </si>
  <si>
    <t>0-3</t>
  </si>
  <si>
    <t>3-1</t>
  </si>
  <si>
    <t>3-2</t>
  </si>
  <si>
    <t>3-1</t>
  </si>
  <si>
    <t>2-3</t>
  </si>
  <si>
    <t>2-3</t>
  </si>
  <si>
    <t>3-0</t>
  </si>
  <si>
    <t>0-3</t>
  </si>
  <si>
    <t>3-2</t>
  </si>
  <si>
    <t>1-3</t>
  </si>
  <si>
    <t>Ｂ－Ｄ</t>
  </si>
  <si>
    <t>奈良北</t>
  </si>
  <si>
    <t>高瀬</t>
  </si>
  <si>
    <t>4・5位</t>
  </si>
  <si>
    <t>W W/O</t>
  </si>
  <si>
    <t>L W/O</t>
  </si>
  <si>
    <t>0-3</t>
  </si>
  <si>
    <t>3-0</t>
  </si>
  <si>
    <t>1-3</t>
  </si>
  <si>
    <t>2-3</t>
  </si>
  <si>
    <t>得失
ゲーム率</t>
  </si>
  <si>
    <t>19/18
=1.06</t>
  </si>
  <si>
    <t>20/18
=1.11</t>
  </si>
  <si>
    <t>18/21
=0.86</t>
  </si>
  <si>
    <t>得失
マッチ率</t>
  </si>
  <si>
    <t>4/5
=0.80</t>
  </si>
  <si>
    <t>4/4
=1.00</t>
  </si>
  <si>
    <t>5/4
=1.25</t>
  </si>
  <si>
    <t>5/5
=1.00</t>
  </si>
  <si>
    <t>4/5
=0.80</t>
  </si>
  <si>
    <t>5/4
=1.25</t>
  </si>
  <si>
    <t>最終順位</t>
  </si>
  <si>
    <t>L-W
W/O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</si>
</sst>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  <numFmt numFmtId="184" formatCode="[&lt;=999]000;[&lt;=99999]000\-00;000\-000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6"/>
      <name val="HG丸ｺﾞｼｯｸM-PRO"/>
      <family val="3"/>
    </font>
    <font>
      <b/>
      <sz val="24"/>
      <name val="HG丸ｺﾞｼｯｸM-PRO"/>
      <family val="3"/>
    </font>
    <font>
      <sz val="20"/>
      <name val="Times New Roman"/>
      <family val="1"/>
    </font>
    <font>
      <sz val="20"/>
      <name val="ＭＳ 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Times New Roman"/>
      <family val="1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 diagonalDown="1">
      <left style="thin"/>
      <right style="double"/>
      <top style="thin"/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 style="thin"/>
      <top style="thin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5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2" xfId="0" applyNumberFormat="1" applyFont="1" applyFill="1" applyBorder="1" applyAlignment="1">
      <alignment horizontal="center" vertical="center" shrinkToFit="1"/>
    </xf>
    <xf numFmtId="49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13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83" fontId="3" fillId="23" borderId="15" xfId="0" applyNumberFormat="1" applyFont="1" applyFill="1" applyBorder="1" applyAlignment="1">
      <alignment horizontal="center" vertical="center"/>
    </xf>
    <xf numFmtId="183" fontId="3" fillId="23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 shrinkToFit="1"/>
    </xf>
    <xf numFmtId="49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49" fontId="11" fillId="0" borderId="19" xfId="0" applyNumberFormat="1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183" fontId="3" fillId="23" borderId="23" xfId="0" applyNumberFormat="1" applyFont="1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 wrapText="1"/>
    </xf>
    <xf numFmtId="0" fontId="0" fillId="23" borderId="13" xfId="0" applyFill="1" applyBorder="1" applyAlignment="1">
      <alignment horizontal="center" vertical="center" wrapText="1"/>
    </xf>
    <xf numFmtId="0" fontId="0" fillId="23" borderId="25" xfId="0" applyFill="1" applyBorder="1" applyAlignment="1">
      <alignment horizontal="center" vertical="center" wrapText="1"/>
    </xf>
    <xf numFmtId="0" fontId="0" fillId="23" borderId="26" xfId="0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49" fontId="11" fillId="0" borderId="30" xfId="0" applyNumberFormat="1" applyFont="1" applyFill="1" applyBorder="1" applyAlignment="1">
      <alignment horizontal="center" vertical="center" shrinkToFit="1"/>
    </xf>
    <xf numFmtId="49" fontId="11" fillId="0" borderId="31" xfId="0" applyNumberFormat="1" applyFont="1" applyFill="1" applyBorder="1" applyAlignment="1">
      <alignment horizontal="center" vertical="center" shrinkToFit="1"/>
    </xf>
    <xf numFmtId="49" fontId="11" fillId="0" borderId="32" xfId="0" applyNumberFormat="1" applyFont="1" applyFill="1" applyBorder="1" applyAlignment="1">
      <alignment horizontal="center" vertical="center" shrinkToFit="1"/>
    </xf>
    <xf numFmtId="49" fontId="11" fillId="0" borderId="33" xfId="0" applyNumberFormat="1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distributed" vertical="center" shrinkToFit="1"/>
    </xf>
    <xf numFmtId="0" fontId="2" fillId="0" borderId="34" xfId="0" applyFont="1" applyFill="1" applyBorder="1" applyAlignment="1">
      <alignment horizontal="distributed" vertical="center" shrinkToFit="1"/>
    </xf>
    <xf numFmtId="0" fontId="2" fillId="0" borderId="35" xfId="0" applyFont="1" applyFill="1" applyBorder="1" applyAlignment="1">
      <alignment horizontal="distributed" vertical="center" shrinkToFit="1"/>
    </xf>
    <xf numFmtId="0" fontId="2" fillId="0" borderId="36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37" xfId="0" applyFont="1" applyFill="1" applyBorder="1" applyAlignment="1">
      <alignment horizontal="distributed" vertical="center" shrinkToFit="1"/>
    </xf>
    <xf numFmtId="0" fontId="2" fillId="0" borderId="31" xfId="0" applyFont="1" applyFill="1" applyBorder="1" applyAlignment="1">
      <alignment horizontal="distributed" vertical="center" shrinkToFit="1"/>
    </xf>
    <xf numFmtId="0" fontId="2" fillId="0" borderId="24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38" xfId="0" applyFont="1" applyFill="1" applyBorder="1" applyAlignment="1">
      <alignment horizontal="distributed" vertical="center" shrinkToFit="1"/>
    </xf>
    <xf numFmtId="0" fontId="2" fillId="0" borderId="39" xfId="0" applyFont="1" applyFill="1" applyBorder="1" applyAlignment="1">
      <alignment horizontal="distributed" vertical="center" shrinkToFit="1"/>
    </xf>
    <xf numFmtId="0" fontId="2" fillId="0" borderId="33" xfId="0" applyFont="1" applyFill="1" applyBorder="1" applyAlignment="1">
      <alignment horizontal="distributed" vertical="center" shrinkToFit="1"/>
    </xf>
    <xf numFmtId="0" fontId="2" fillId="0" borderId="25" xfId="0" applyFont="1" applyFill="1" applyBorder="1" applyAlignment="1">
      <alignment horizontal="distributed" vertical="center" shrinkToFit="1"/>
    </xf>
    <xf numFmtId="0" fontId="14" fillId="0" borderId="40" xfId="0" applyFont="1" applyFill="1" applyBorder="1" applyAlignment="1">
      <alignment horizontal="distributed" vertical="center" shrinkToFit="1"/>
    </xf>
    <xf numFmtId="0" fontId="14" fillId="0" borderId="41" xfId="0" applyFont="1" applyFill="1" applyBorder="1" applyAlignment="1">
      <alignment horizontal="distributed" vertical="center" shrinkToFit="1"/>
    </xf>
    <xf numFmtId="0" fontId="14" fillId="0" borderId="42" xfId="0" applyFont="1" applyFill="1" applyBorder="1" applyAlignment="1">
      <alignment horizontal="distributed" vertical="center" shrinkToFit="1"/>
    </xf>
    <xf numFmtId="0" fontId="14" fillId="0" borderId="43" xfId="0" applyFont="1" applyFill="1" applyBorder="1" applyAlignment="1">
      <alignment horizontal="distributed" vertical="center" shrinkToFit="1"/>
    </xf>
    <xf numFmtId="49" fontId="11" fillId="0" borderId="44" xfId="0" applyNumberFormat="1" applyFont="1" applyFill="1" applyBorder="1" applyAlignment="1">
      <alignment horizontal="center" vertical="center" shrinkToFit="1"/>
    </xf>
    <xf numFmtId="9" fontId="11" fillId="0" borderId="10" xfId="42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distributed" vertical="center" shrinkToFit="1"/>
    </xf>
    <xf numFmtId="0" fontId="14" fillId="0" borderId="46" xfId="0" applyFont="1" applyFill="1" applyBorder="1" applyAlignment="1">
      <alignment horizontal="distributed" vertical="center" shrinkToFit="1"/>
    </xf>
    <xf numFmtId="0" fontId="14" fillId="0" borderId="47" xfId="0" applyFont="1" applyFill="1" applyBorder="1" applyAlignment="1">
      <alignment horizontal="distributed" vertical="center" shrinkToFit="1"/>
    </xf>
    <xf numFmtId="0" fontId="14" fillId="0" borderId="35" xfId="0" applyFont="1" applyFill="1" applyBorder="1" applyAlignment="1">
      <alignment horizontal="distributed" vertical="center" shrinkToFit="1"/>
    </xf>
    <xf numFmtId="0" fontId="14" fillId="0" borderId="31" xfId="0" applyFont="1" applyFill="1" applyBorder="1" applyAlignment="1">
      <alignment horizontal="distributed" vertical="center" shrinkToFit="1"/>
    </xf>
    <xf numFmtId="0" fontId="14" fillId="0" borderId="33" xfId="0" applyFont="1" applyFill="1" applyBorder="1" applyAlignment="1">
      <alignment horizontal="distributed" vertical="center" shrinkToFit="1"/>
    </xf>
    <xf numFmtId="0" fontId="11" fillId="0" borderId="48" xfId="0" applyNumberFormat="1" applyFont="1" applyFill="1" applyBorder="1" applyAlignment="1">
      <alignment horizontal="center" vertical="center" shrinkToFit="1"/>
    </xf>
    <xf numFmtId="49" fontId="11" fillId="0" borderId="36" xfId="0" applyNumberFormat="1" applyFont="1" applyFill="1" applyBorder="1" applyAlignment="1">
      <alignment horizontal="center" vertical="center" shrinkToFit="1"/>
    </xf>
    <xf numFmtId="0" fontId="14" fillId="0" borderId="49" xfId="0" applyFont="1" applyFill="1" applyBorder="1" applyAlignment="1">
      <alignment horizontal="distributed" vertical="center" shrinkToFit="1"/>
    </xf>
    <xf numFmtId="49" fontId="11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1" xfId="0" applyFont="1" applyFill="1" applyBorder="1" applyAlignment="1">
      <alignment horizontal="distributed" vertical="center" shrinkToFit="1"/>
    </xf>
    <xf numFmtId="0" fontId="14" fillId="0" borderId="52" xfId="0" applyFont="1" applyFill="1" applyBorder="1" applyAlignment="1">
      <alignment horizontal="distributed" vertical="center" shrinkToFit="1"/>
    </xf>
    <xf numFmtId="49" fontId="11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4" xfId="0" applyFont="1" applyFill="1" applyBorder="1" applyAlignment="1">
      <alignment horizontal="distributed" vertical="center" shrinkToFit="1"/>
    </xf>
    <xf numFmtId="0" fontId="14" fillId="0" borderId="34" xfId="0" applyFont="1" applyFill="1" applyBorder="1" applyAlignment="1">
      <alignment horizontal="distributed" vertical="center" shrinkToFit="1"/>
    </xf>
    <xf numFmtId="0" fontId="14" fillId="0" borderId="37" xfId="0" applyFont="1" applyFill="1" applyBorder="1" applyAlignment="1">
      <alignment horizontal="distributed" vertical="center" shrinkToFit="1"/>
    </xf>
    <xf numFmtId="0" fontId="14" fillId="0" borderId="25" xfId="0" applyFont="1" applyFill="1" applyBorder="1" applyAlignment="1">
      <alignment horizontal="distributed" vertical="center" shrinkToFit="1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59" xfId="0" applyNumberFormat="1" applyFont="1" applyFill="1" applyBorder="1" applyAlignment="1">
      <alignment horizontal="center" vertical="center"/>
    </xf>
    <xf numFmtId="183" fontId="3" fillId="0" borderId="60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83" fontId="3" fillId="0" borderId="61" xfId="0" applyNumberFormat="1" applyFont="1" applyFill="1" applyBorder="1" applyAlignment="1">
      <alignment horizontal="center" vertical="center"/>
    </xf>
    <xf numFmtId="183" fontId="3" fillId="0" borderId="62" xfId="0" applyNumberFormat="1" applyFont="1" applyFill="1" applyBorder="1" applyAlignment="1">
      <alignment horizontal="center" vertical="center"/>
    </xf>
    <xf numFmtId="183" fontId="3" fillId="0" borderId="63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14" fillId="0" borderId="56" xfId="0" applyNumberFormat="1" applyFont="1" applyFill="1" applyBorder="1" applyAlignment="1">
      <alignment horizontal="distributed" vertical="center"/>
    </xf>
    <xf numFmtId="0" fontId="34" fillId="0" borderId="64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183" fontId="14" fillId="0" borderId="61" xfId="0" applyNumberFormat="1" applyFont="1" applyFill="1" applyBorder="1" applyAlignment="1">
      <alignment horizontal="distributed" vertical="center"/>
    </xf>
    <xf numFmtId="183" fontId="3" fillId="0" borderId="67" xfId="0" applyNumberFormat="1" applyFont="1" applyFill="1" applyBorder="1" applyAlignment="1">
      <alignment horizontal="center" vertical="center"/>
    </xf>
    <xf numFmtId="183" fontId="3" fillId="0" borderId="15" xfId="0" applyNumberFormat="1" applyFont="1" applyFill="1" applyBorder="1" applyAlignment="1">
      <alignment horizontal="center" vertical="center"/>
    </xf>
    <xf numFmtId="183" fontId="3" fillId="0" borderId="16" xfId="0" applyNumberFormat="1" applyFont="1" applyFill="1" applyBorder="1" applyAlignment="1">
      <alignment horizontal="center" vertical="center"/>
    </xf>
    <xf numFmtId="183" fontId="3" fillId="0" borderId="68" xfId="0" applyNumberFormat="1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72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7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66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distributed" vertical="center" shrinkToFit="1"/>
    </xf>
    <xf numFmtId="0" fontId="2" fillId="0" borderId="41" xfId="0" applyFont="1" applyFill="1" applyBorder="1" applyAlignment="1">
      <alignment horizontal="distributed" vertical="center" shrinkToFi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distributed" vertical="center"/>
    </xf>
    <xf numFmtId="0" fontId="14" fillId="0" borderId="75" xfId="0" applyFont="1" applyFill="1" applyBorder="1" applyAlignment="1">
      <alignment horizontal="distributed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4" fillId="0" borderId="7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14" fillId="0" borderId="62" xfId="0" applyFont="1" applyFill="1" applyBorder="1" applyAlignment="1">
      <alignment horizontal="distributed" vertical="center"/>
    </xf>
    <xf numFmtId="0" fontId="0" fillId="0" borderId="78" xfId="0" applyFill="1" applyBorder="1" applyAlignment="1">
      <alignment horizontal="center" vertical="center"/>
    </xf>
    <xf numFmtId="0" fontId="14" fillId="0" borderId="79" xfId="0" applyFont="1" applyFill="1" applyBorder="1" applyAlignment="1">
      <alignment horizontal="distributed" vertical="center"/>
    </xf>
    <xf numFmtId="0" fontId="14" fillId="0" borderId="80" xfId="0" applyFont="1" applyFill="1" applyBorder="1" applyAlignment="1">
      <alignment horizontal="distributed" vertical="center"/>
    </xf>
    <xf numFmtId="0" fontId="14" fillId="0" borderId="63" xfId="0" applyFont="1" applyFill="1" applyBorder="1" applyAlignment="1">
      <alignment horizontal="distributed" vertical="center"/>
    </xf>
    <xf numFmtId="0" fontId="0" fillId="0" borderId="81" xfId="0" applyFill="1" applyBorder="1" applyAlignment="1">
      <alignment horizontal="center" vertical="center"/>
    </xf>
    <xf numFmtId="0" fontId="14" fillId="0" borderId="82" xfId="0" applyFont="1" applyFill="1" applyBorder="1" applyAlignment="1">
      <alignment horizontal="distributed" vertical="center"/>
    </xf>
    <xf numFmtId="0" fontId="32" fillId="0" borderId="0" xfId="0" applyFont="1" applyFill="1" applyAlignment="1">
      <alignment horizontal="center" vertical="center" wrapText="1"/>
    </xf>
    <xf numFmtId="0" fontId="0" fillId="0" borderId="0" xfId="0" applyFill="1" applyAlignment="1" quotePrefix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83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0" xfId="0" applyFill="1" applyAlignment="1" quotePrefix="1">
      <alignment horizontal="center" vertical="center"/>
    </xf>
    <xf numFmtId="49" fontId="11" fillId="21" borderId="10" xfId="0" applyNumberFormat="1" applyFont="1" applyFill="1" applyBorder="1" applyAlignment="1" applyProtection="1">
      <alignment horizontal="center" vertical="center" shrinkToFit="1"/>
      <protection locked="0"/>
    </xf>
    <xf numFmtId="49" fontId="11" fillId="21" borderId="10" xfId="0" applyNumberFormat="1" applyFont="1" applyFill="1" applyBorder="1" applyAlignment="1">
      <alignment horizontal="center" vertical="center" shrinkToFit="1"/>
    </xf>
    <xf numFmtId="49" fontId="11" fillId="4" borderId="18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11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31" xfId="0" applyNumberFormat="1" applyFont="1" applyFill="1" applyBorder="1" applyAlignment="1">
      <alignment horizontal="center" vertical="center" shrinkToFit="1"/>
    </xf>
    <xf numFmtId="49" fontId="11" fillId="4" borderId="13" xfId="0" applyNumberFormat="1" applyFont="1" applyFill="1" applyBorder="1" applyAlignment="1">
      <alignment horizontal="center" vertical="center" shrinkToFit="1"/>
    </xf>
    <xf numFmtId="49" fontId="11" fillId="21" borderId="18" xfId="0" applyNumberFormat="1" applyFont="1" applyFill="1" applyBorder="1" applyAlignment="1" applyProtection="1">
      <alignment horizontal="center" vertical="center" shrinkToFit="1"/>
      <protection locked="0"/>
    </xf>
    <xf numFmtId="49" fontId="11" fillId="21" borderId="31" xfId="0" applyNumberFormat="1" applyFont="1" applyFill="1" applyBorder="1" applyAlignment="1">
      <alignment horizontal="center" vertical="center" shrinkToFit="1"/>
    </xf>
    <xf numFmtId="49" fontId="11" fillId="21" borderId="11" xfId="0" applyNumberFormat="1" applyFont="1" applyFill="1" applyBorder="1" applyAlignment="1" applyProtection="1">
      <alignment horizontal="center" vertical="center" shrinkToFit="1"/>
      <protection locked="0"/>
    </xf>
    <xf numFmtId="49" fontId="11" fillId="21" borderId="13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wrapText="1"/>
    </xf>
    <xf numFmtId="49" fontId="11" fillId="4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10" xfId="0" applyNumberFormat="1" applyFont="1" applyFill="1" applyBorder="1" applyAlignment="1" applyProtection="1">
      <alignment horizontal="center" vertical="center" shrinkToFit="1"/>
      <protection locked="0"/>
    </xf>
    <xf numFmtId="49" fontId="11" fillId="4" borderId="10" xfId="0" applyNumberFormat="1" applyFont="1" applyFill="1" applyBorder="1" applyAlignment="1">
      <alignment horizontal="center" vertical="center" shrinkToFit="1"/>
    </xf>
    <xf numFmtId="49" fontId="11" fillId="4" borderId="19" xfId="0" applyNumberFormat="1" applyFont="1" applyFill="1" applyBorder="1" applyAlignment="1">
      <alignment horizontal="center" vertical="center" shrinkToFit="1"/>
    </xf>
    <xf numFmtId="49" fontId="11" fillId="4" borderId="32" xfId="0" applyNumberFormat="1" applyFont="1" applyFill="1" applyBorder="1" applyAlignment="1">
      <alignment horizontal="center" vertical="center" shrinkToFit="1"/>
    </xf>
    <xf numFmtId="49" fontId="11" fillId="21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21" borderId="28" xfId="0" applyNumberFormat="1" applyFont="1" applyFill="1" applyBorder="1" applyAlignment="1" applyProtection="1">
      <alignment horizontal="center" vertical="center" shrinkToFit="1"/>
      <protection locked="0"/>
    </xf>
    <xf numFmtId="49" fontId="11" fillId="21" borderId="32" xfId="0" applyNumberFormat="1" applyFont="1" applyFill="1" applyBorder="1" applyAlignment="1">
      <alignment horizontal="center" vertical="center" shrinkToFit="1"/>
    </xf>
    <xf numFmtId="49" fontId="11" fillId="21" borderId="29" xfId="0" applyNumberFormat="1" applyFont="1" applyFill="1" applyBorder="1" applyAlignment="1" applyProtection="1">
      <alignment horizontal="center" vertical="center" shrinkToFit="1"/>
      <protection locked="0"/>
    </xf>
    <xf numFmtId="49" fontId="11" fillId="21" borderId="33" xfId="0" applyNumberFormat="1" applyFont="1" applyFill="1" applyBorder="1" applyAlignment="1">
      <alignment horizontal="center" vertical="center" shrinkToFit="1"/>
    </xf>
    <xf numFmtId="49" fontId="11" fillId="24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24" borderId="18" xfId="0" applyNumberFormat="1" applyFont="1" applyFill="1" applyBorder="1" applyAlignment="1" applyProtection="1">
      <alignment horizontal="center" vertical="center" shrinkToFit="1"/>
      <protection locked="0"/>
    </xf>
    <xf numFmtId="49" fontId="11" fillId="24" borderId="28" xfId="0" applyNumberFormat="1" applyFont="1" applyFill="1" applyBorder="1" applyAlignment="1" applyProtection="1">
      <alignment horizontal="center" vertical="center" shrinkToFit="1"/>
      <protection locked="0"/>
    </xf>
    <xf numFmtId="49" fontId="11" fillId="24" borderId="19" xfId="0" applyNumberFormat="1" applyFont="1" applyFill="1" applyBorder="1" applyAlignment="1">
      <alignment horizontal="center" vertical="center" shrinkToFit="1"/>
    </xf>
    <xf numFmtId="49" fontId="11" fillId="24" borderId="32" xfId="0" applyNumberFormat="1" applyFont="1" applyFill="1" applyBorder="1" applyAlignment="1">
      <alignment horizontal="center" vertical="center" shrinkToFit="1"/>
    </xf>
    <xf numFmtId="49" fontId="11" fillId="24" borderId="31" xfId="0" applyNumberFormat="1" applyFont="1" applyFill="1" applyBorder="1" applyAlignment="1">
      <alignment horizontal="center" vertical="center" shrinkToFit="1"/>
    </xf>
    <xf numFmtId="183" fontId="3" fillId="0" borderId="3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4" fillId="0" borderId="28" xfId="0" applyFont="1" applyFill="1" applyBorder="1" applyAlignment="1">
      <alignment horizontal="distributed" vertical="center" indent="1" shrinkToFit="1"/>
    </xf>
    <xf numFmtId="0" fontId="14" fillId="0" borderId="45" xfId="0" applyFont="1" applyFill="1" applyBorder="1" applyAlignment="1">
      <alignment horizontal="distributed" vertical="center" indent="1" shrinkToFit="1"/>
    </xf>
    <xf numFmtId="0" fontId="14" fillId="0" borderId="8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23" borderId="67" xfId="0" applyFont="1" applyFill="1" applyBorder="1" applyAlignment="1">
      <alignment horizontal="center" vertical="center"/>
    </xf>
    <xf numFmtId="0" fontId="8" fillId="23" borderId="87" xfId="0" applyFont="1" applyFill="1" applyBorder="1" applyAlignment="1">
      <alignment horizontal="center" vertical="center"/>
    </xf>
    <xf numFmtId="0" fontId="8" fillId="23" borderId="88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4" fillId="0" borderId="8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distributed" vertical="center" indent="1" shrinkToFit="1"/>
    </xf>
    <xf numFmtId="0" fontId="14" fillId="0" borderId="46" xfId="0" applyFont="1" applyFill="1" applyBorder="1" applyAlignment="1">
      <alignment horizontal="distributed" vertical="center" indent="1" shrinkToFit="1"/>
    </xf>
    <xf numFmtId="0" fontId="14" fillId="0" borderId="83" xfId="0" applyFont="1" applyFill="1" applyBorder="1" applyAlignment="1">
      <alignment horizontal="distributed" vertical="center" indent="1" shrinkToFit="1"/>
    </xf>
    <xf numFmtId="0" fontId="14" fillId="0" borderId="90" xfId="0" applyFont="1" applyFill="1" applyBorder="1" applyAlignment="1">
      <alignment horizontal="distributed" vertical="center" indent="1" shrinkToFit="1"/>
    </xf>
    <xf numFmtId="0" fontId="14" fillId="0" borderId="26" xfId="0" applyFont="1" applyFill="1" applyBorder="1" applyAlignment="1">
      <alignment horizontal="distributed" vertical="center" indent="1" shrinkToFit="1"/>
    </xf>
    <xf numFmtId="0" fontId="14" fillId="0" borderId="47" xfId="0" applyFont="1" applyFill="1" applyBorder="1" applyAlignment="1">
      <alignment horizontal="distributed" vertical="center" indent="1" shrinkToFit="1"/>
    </xf>
    <xf numFmtId="0" fontId="6" fillId="0" borderId="91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83" fontId="3" fillId="0" borderId="24" xfId="0" applyNumberFormat="1" applyFont="1" applyFill="1" applyBorder="1" applyAlignment="1">
      <alignment horizontal="center" vertical="center"/>
    </xf>
    <xf numFmtId="183" fontId="3" fillId="0" borderId="25" xfId="0" applyNumberFormat="1" applyFont="1" applyFill="1" applyBorder="1" applyAlignment="1">
      <alignment horizontal="center" vertical="center"/>
    </xf>
    <xf numFmtId="183" fontId="3" fillId="0" borderId="36" xfId="0" applyNumberFormat="1" applyFont="1" applyFill="1" applyBorder="1" applyAlignment="1">
      <alignment horizontal="center" vertical="center"/>
    </xf>
    <xf numFmtId="183" fontId="3" fillId="0" borderId="37" xfId="0" applyNumberFormat="1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183" fontId="3" fillId="0" borderId="9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63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61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62" xfId="0" applyNumberFormat="1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left" vertical="center" shrinkToFit="1"/>
    </xf>
    <xf numFmtId="0" fontId="0" fillId="0" borderId="89" xfId="0" applyFill="1" applyBorder="1" applyAlignment="1">
      <alignment horizontal="left" vertical="center"/>
    </xf>
    <xf numFmtId="0" fontId="2" fillId="0" borderId="28" xfId="0" applyFont="1" applyFill="1" applyBorder="1" applyAlignment="1">
      <alignment horizontal="distributed" vertical="center" indent="1" shrinkToFit="1"/>
    </xf>
    <xf numFmtId="0" fontId="2" fillId="0" borderId="45" xfId="0" applyFont="1" applyFill="1" applyBorder="1" applyAlignment="1">
      <alignment horizontal="distributed" vertical="center" indent="1" shrinkToFit="1"/>
    </xf>
    <xf numFmtId="0" fontId="2" fillId="0" borderId="18" xfId="0" applyFont="1" applyFill="1" applyBorder="1" applyAlignment="1">
      <alignment horizontal="distributed" vertical="center" indent="1" shrinkToFit="1"/>
    </xf>
    <xf numFmtId="0" fontId="2" fillId="0" borderId="46" xfId="0" applyFont="1" applyFill="1" applyBorder="1" applyAlignment="1">
      <alignment horizontal="distributed" vertical="center" indent="1" shrinkToFit="1"/>
    </xf>
    <xf numFmtId="0" fontId="2" fillId="0" borderId="26" xfId="0" applyFont="1" applyFill="1" applyBorder="1" applyAlignment="1">
      <alignment horizontal="distributed" vertical="center" indent="1" shrinkToFit="1"/>
    </xf>
    <xf numFmtId="0" fontId="2" fillId="0" borderId="47" xfId="0" applyFont="1" applyFill="1" applyBorder="1" applyAlignment="1">
      <alignment horizontal="distributed" vertical="center" indent="1" shrinkToFit="1"/>
    </xf>
    <xf numFmtId="183" fontId="3" fillId="0" borderId="74" xfId="0" applyNumberFormat="1" applyFont="1" applyFill="1" applyBorder="1" applyAlignment="1">
      <alignment horizontal="center" vertical="center"/>
    </xf>
    <xf numFmtId="183" fontId="3" fillId="0" borderId="94" xfId="0" applyNumberFormat="1" applyFont="1" applyFill="1" applyBorder="1" applyAlignment="1">
      <alignment horizontal="center" vertical="center"/>
    </xf>
    <xf numFmtId="183" fontId="3" fillId="0" borderId="23" xfId="0" applyNumberFormat="1" applyFont="1" applyFill="1" applyBorder="1" applyAlignment="1">
      <alignment horizontal="center" vertical="center"/>
    </xf>
    <xf numFmtId="183" fontId="3" fillId="0" borderId="95" xfId="0" applyNumberFormat="1" applyFont="1" applyFill="1" applyBorder="1" applyAlignment="1">
      <alignment horizontal="center" vertical="center"/>
    </xf>
    <xf numFmtId="183" fontId="3" fillId="0" borderId="86" xfId="0" applyNumberFormat="1" applyFont="1" applyFill="1" applyBorder="1" applyAlignment="1">
      <alignment horizontal="center" vertical="center"/>
    </xf>
    <xf numFmtId="183" fontId="3" fillId="0" borderId="96" xfId="0" applyNumberFormat="1" applyFont="1" applyFill="1" applyBorder="1" applyAlignment="1">
      <alignment horizontal="center" vertical="center"/>
    </xf>
    <xf numFmtId="183" fontId="3" fillId="0" borderId="90" xfId="0" applyNumberFormat="1" applyFont="1" applyFill="1" applyBorder="1" applyAlignment="1">
      <alignment horizontal="center" vertical="center"/>
    </xf>
    <xf numFmtId="183" fontId="3" fillId="0" borderId="97" xfId="0" applyNumberFormat="1" applyFont="1" applyFill="1" applyBorder="1" applyAlignment="1">
      <alignment horizontal="center" vertical="center"/>
    </xf>
    <xf numFmtId="0" fontId="3" fillId="23" borderId="98" xfId="0" applyFont="1" applyFill="1" applyBorder="1" applyAlignment="1">
      <alignment horizontal="center" vertical="center" wrapText="1"/>
    </xf>
    <xf numFmtId="0" fontId="3" fillId="23" borderId="93" xfId="0" applyFont="1" applyFill="1" applyBorder="1" applyAlignment="1">
      <alignment horizontal="center" vertical="center" wrapText="1"/>
    </xf>
    <xf numFmtId="56" fontId="6" fillId="23" borderId="99" xfId="0" applyNumberFormat="1" applyFont="1" applyFill="1" applyBorder="1" applyAlignment="1">
      <alignment horizontal="center" vertical="center" wrapText="1"/>
    </xf>
    <xf numFmtId="0" fontId="6" fillId="23" borderId="99" xfId="0" applyFont="1" applyFill="1" applyBorder="1" applyAlignment="1">
      <alignment horizontal="center" vertical="center" wrapText="1"/>
    </xf>
    <xf numFmtId="0" fontId="0" fillId="23" borderId="70" xfId="0" applyFont="1" applyFill="1" applyBorder="1" applyAlignment="1">
      <alignment horizontal="center" vertical="center"/>
    </xf>
    <xf numFmtId="0" fontId="0" fillId="23" borderId="41" xfId="0" applyFont="1" applyFill="1" applyBorder="1" applyAlignment="1">
      <alignment horizontal="center" vertical="center"/>
    </xf>
    <xf numFmtId="0" fontId="0" fillId="23" borderId="71" xfId="0" applyFont="1" applyFill="1" applyBorder="1" applyAlignment="1">
      <alignment horizontal="center" vertical="center"/>
    </xf>
    <xf numFmtId="0" fontId="6" fillId="23" borderId="91" xfId="0" applyFont="1" applyFill="1" applyBorder="1" applyAlignment="1">
      <alignment horizontal="center" vertical="center"/>
    </xf>
    <xf numFmtId="0" fontId="6" fillId="23" borderId="71" xfId="0" applyFont="1" applyFill="1" applyBorder="1" applyAlignment="1">
      <alignment horizontal="center" vertical="center"/>
    </xf>
    <xf numFmtId="49" fontId="0" fillId="23" borderId="91" xfId="0" applyNumberFormat="1" applyFill="1" applyBorder="1" applyAlignment="1">
      <alignment horizontal="center" vertical="center"/>
    </xf>
    <xf numFmtId="49" fontId="0" fillId="23" borderId="71" xfId="0" applyNumberFormat="1" applyFill="1" applyBorder="1" applyAlignment="1">
      <alignment horizontal="center" vertical="center"/>
    </xf>
    <xf numFmtId="0" fontId="0" fillId="23" borderId="10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14</xdr:row>
      <xdr:rowOff>257175</xdr:rowOff>
    </xdr:from>
    <xdr:to>
      <xdr:col>7</xdr:col>
      <xdr:colOff>114300</xdr:colOff>
      <xdr:row>15</xdr:row>
      <xdr:rowOff>95250</xdr:rowOff>
    </xdr:to>
    <xdr:sp>
      <xdr:nvSpPr>
        <xdr:cNvPr id="1" name="Rectangle 5"/>
        <xdr:cNvSpPr>
          <a:spLocks/>
        </xdr:cNvSpPr>
      </xdr:nvSpPr>
      <xdr:spPr>
        <a:xfrm>
          <a:off x="4467225" y="5105400"/>
          <a:ext cx="40005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10-8</a:t>
          </a:r>
        </a:p>
      </xdr:txBody>
    </xdr:sp>
    <xdr:clientData/>
  </xdr:twoCellAnchor>
  <xdr:twoCellAnchor>
    <xdr:from>
      <xdr:col>7</xdr:col>
      <xdr:colOff>533400</xdr:colOff>
      <xdr:row>14</xdr:row>
      <xdr:rowOff>257175</xdr:rowOff>
    </xdr:from>
    <xdr:to>
      <xdr:col>12</xdr:col>
      <xdr:colOff>123825</xdr:colOff>
      <xdr:row>15</xdr:row>
      <xdr:rowOff>95250</xdr:rowOff>
    </xdr:to>
    <xdr:sp>
      <xdr:nvSpPr>
        <xdr:cNvPr id="2" name="Rectangle 6"/>
        <xdr:cNvSpPr>
          <a:spLocks/>
        </xdr:cNvSpPr>
      </xdr:nvSpPr>
      <xdr:spPr>
        <a:xfrm>
          <a:off x="5286375" y="5105400"/>
          <a:ext cx="40005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9-10</a:t>
          </a:r>
        </a:p>
      </xdr:txBody>
    </xdr:sp>
    <xdr:clientData/>
  </xdr:twoCellAnchor>
  <xdr:twoCellAnchor>
    <xdr:from>
      <xdr:col>7</xdr:col>
      <xdr:colOff>533400</xdr:colOff>
      <xdr:row>16</xdr:row>
      <xdr:rowOff>257175</xdr:rowOff>
    </xdr:from>
    <xdr:to>
      <xdr:col>12</xdr:col>
      <xdr:colOff>123825</xdr:colOff>
      <xdr:row>17</xdr:row>
      <xdr:rowOff>95250</xdr:rowOff>
    </xdr:to>
    <xdr:sp>
      <xdr:nvSpPr>
        <xdr:cNvPr id="3" name="Rectangle 7"/>
        <xdr:cNvSpPr>
          <a:spLocks/>
        </xdr:cNvSpPr>
      </xdr:nvSpPr>
      <xdr:spPr>
        <a:xfrm>
          <a:off x="5286375" y="5810250"/>
          <a:ext cx="40005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12-8</a:t>
          </a:r>
        </a:p>
      </xdr:txBody>
    </xdr:sp>
    <xdr:clientData/>
  </xdr:twoCellAnchor>
  <xdr:twoCellAnchor>
    <xdr:from>
      <xdr:col>6</xdr:col>
      <xdr:colOff>552450</xdr:colOff>
      <xdr:row>17</xdr:row>
      <xdr:rowOff>257175</xdr:rowOff>
    </xdr:from>
    <xdr:to>
      <xdr:col>7</xdr:col>
      <xdr:colOff>142875</xdr:colOff>
      <xdr:row>18</xdr:row>
      <xdr:rowOff>95250</xdr:rowOff>
    </xdr:to>
    <xdr:sp>
      <xdr:nvSpPr>
        <xdr:cNvPr id="4" name="Rectangle 8"/>
        <xdr:cNvSpPr>
          <a:spLocks/>
        </xdr:cNvSpPr>
      </xdr:nvSpPr>
      <xdr:spPr>
        <a:xfrm>
          <a:off x="4495800" y="6162675"/>
          <a:ext cx="40005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8-12</a:t>
          </a:r>
        </a:p>
      </xdr:txBody>
    </xdr:sp>
    <xdr:clientData/>
  </xdr:twoCellAnchor>
  <xdr:twoCellAnchor>
    <xdr:from>
      <xdr:col>4</xdr:col>
      <xdr:colOff>533400</xdr:colOff>
      <xdr:row>17</xdr:row>
      <xdr:rowOff>257175</xdr:rowOff>
    </xdr:from>
    <xdr:to>
      <xdr:col>5</xdr:col>
      <xdr:colOff>123825</xdr:colOff>
      <xdr:row>18</xdr:row>
      <xdr:rowOff>95250</xdr:rowOff>
    </xdr:to>
    <xdr:sp>
      <xdr:nvSpPr>
        <xdr:cNvPr id="5" name="Rectangle 9"/>
        <xdr:cNvSpPr>
          <a:spLocks/>
        </xdr:cNvSpPr>
      </xdr:nvSpPr>
      <xdr:spPr>
        <a:xfrm>
          <a:off x="2857500" y="6162675"/>
          <a:ext cx="40005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10-9</a:t>
          </a:r>
        </a:p>
      </xdr:txBody>
    </xdr:sp>
    <xdr:clientData/>
  </xdr:twoCellAnchor>
  <xdr:twoCellAnchor>
    <xdr:from>
      <xdr:col>4</xdr:col>
      <xdr:colOff>533400</xdr:colOff>
      <xdr:row>16</xdr:row>
      <xdr:rowOff>247650</xdr:rowOff>
    </xdr:from>
    <xdr:to>
      <xdr:col>5</xdr:col>
      <xdr:colOff>123825</xdr:colOff>
      <xdr:row>17</xdr:row>
      <xdr:rowOff>85725</xdr:rowOff>
    </xdr:to>
    <xdr:sp>
      <xdr:nvSpPr>
        <xdr:cNvPr id="6" name="Rectangle 10"/>
        <xdr:cNvSpPr>
          <a:spLocks/>
        </xdr:cNvSpPr>
      </xdr:nvSpPr>
      <xdr:spPr>
        <a:xfrm>
          <a:off x="2857500" y="5800725"/>
          <a:ext cx="40005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8-10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ya06\AppData\Local\Microsoft\Windows\Temporary%20Internet%20Files\Content.IE5\NAJ87J04\&#20104;&#36984;&#12522;&#12540;&#12464;&#32080;&#26524;&#65288;20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18"/>
  <sheetViews>
    <sheetView zoomScale="75" zoomScaleNormal="75" zoomScalePageLayoutView="0" workbookViewId="0" topLeftCell="A1">
      <selection activeCell="M14" sqref="M14"/>
    </sheetView>
  </sheetViews>
  <sheetFormatPr defaultColWidth="9.00390625" defaultRowHeight="30" customHeight="1"/>
  <cols>
    <col min="1" max="16384" width="10.625" style="1" customWidth="1"/>
  </cols>
  <sheetData>
    <row r="1" spans="1:15" ht="30" customHeight="1">
      <c r="A1" s="205" t="s">
        <v>26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3" ht="30" customHeight="1" thickBot="1">
      <c r="A2" s="2" t="s">
        <v>6</v>
      </c>
      <c r="B2" s="211" t="s">
        <v>168</v>
      </c>
      <c r="C2" s="211"/>
    </row>
    <row r="3" spans="1:15" ht="30" customHeight="1">
      <c r="A3" s="206"/>
      <c r="B3" s="208" t="s">
        <v>27</v>
      </c>
      <c r="C3" s="209"/>
      <c r="D3" s="209"/>
      <c r="E3" s="209"/>
      <c r="F3" s="209"/>
      <c r="G3" s="209"/>
      <c r="H3" s="210"/>
      <c r="I3" s="208" t="s">
        <v>28</v>
      </c>
      <c r="J3" s="209"/>
      <c r="K3" s="209"/>
      <c r="L3" s="209"/>
      <c r="M3" s="209"/>
      <c r="N3" s="209"/>
      <c r="O3" s="210"/>
    </row>
    <row r="4" spans="1:15" ht="30" customHeight="1" thickBot="1">
      <c r="A4" s="207"/>
      <c r="B4" s="26" t="s">
        <v>134</v>
      </c>
      <c r="C4" s="27" t="s">
        <v>135</v>
      </c>
      <c r="D4" s="27" t="s">
        <v>136</v>
      </c>
      <c r="E4" s="27" t="s">
        <v>137</v>
      </c>
      <c r="F4" s="27" t="s">
        <v>138</v>
      </c>
      <c r="G4" s="27" t="s">
        <v>139</v>
      </c>
      <c r="H4" s="28" t="s">
        <v>140</v>
      </c>
      <c r="I4" s="26" t="s">
        <v>141</v>
      </c>
      <c r="J4" s="27" t="s">
        <v>142</v>
      </c>
      <c r="K4" s="27" t="s">
        <v>143</v>
      </c>
      <c r="L4" s="27" t="s">
        <v>144</v>
      </c>
      <c r="M4" s="27" t="s">
        <v>145</v>
      </c>
      <c r="N4" s="27" t="s">
        <v>146</v>
      </c>
      <c r="O4" s="28" t="s">
        <v>147</v>
      </c>
    </row>
    <row r="5" spans="1:15" ht="30" customHeight="1">
      <c r="A5" s="25">
        <v>1</v>
      </c>
      <c r="B5" s="13" t="s">
        <v>244</v>
      </c>
      <c r="C5" s="39" t="s">
        <v>245</v>
      </c>
      <c r="D5" s="39" t="s">
        <v>246</v>
      </c>
      <c r="E5" s="39" t="s">
        <v>247</v>
      </c>
      <c r="F5" s="39" t="s">
        <v>248</v>
      </c>
      <c r="G5" s="39" t="s">
        <v>249</v>
      </c>
      <c r="H5" s="40" t="s">
        <v>250</v>
      </c>
      <c r="I5" s="41" t="s">
        <v>262</v>
      </c>
      <c r="J5" s="39" t="s">
        <v>263</v>
      </c>
      <c r="K5" s="39" t="s">
        <v>264</v>
      </c>
      <c r="L5" s="39" t="s">
        <v>265</v>
      </c>
      <c r="M5" s="39" t="s">
        <v>266</v>
      </c>
      <c r="N5" s="39" t="s">
        <v>267</v>
      </c>
      <c r="O5" s="40" t="s">
        <v>268</v>
      </c>
    </row>
    <row r="6" spans="1:15" ht="30" customHeight="1">
      <c r="A6" s="11">
        <v>2</v>
      </c>
      <c r="B6" s="42" t="s">
        <v>251</v>
      </c>
      <c r="C6" s="43" t="s">
        <v>242</v>
      </c>
      <c r="D6" s="43" t="s">
        <v>252</v>
      </c>
      <c r="E6" s="43" t="s">
        <v>253</v>
      </c>
      <c r="F6" s="43" t="s">
        <v>254</v>
      </c>
      <c r="G6" s="43" t="s">
        <v>255</v>
      </c>
      <c r="H6" s="44" t="s">
        <v>256</v>
      </c>
      <c r="I6" s="45" t="s">
        <v>269</v>
      </c>
      <c r="J6" s="43" t="s">
        <v>270</v>
      </c>
      <c r="K6" s="43" t="s">
        <v>271</v>
      </c>
      <c r="L6" s="43" t="s">
        <v>272</v>
      </c>
      <c r="M6" s="43" t="s">
        <v>273</v>
      </c>
      <c r="N6" s="43" t="s">
        <v>234</v>
      </c>
      <c r="O6" s="44" t="s">
        <v>274</v>
      </c>
    </row>
    <row r="7" spans="1:15" ht="30" customHeight="1">
      <c r="A7" s="11">
        <v>3</v>
      </c>
      <c r="B7" s="42" t="s">
        <v>257</v>
      </c>
      <c r="C7" s="43" t="s">
        <v>258</v>
      </c>
      <c r="D7" s="43" t="s">
        <v>230</v>
      </c>
      <c r="E7" s="43" t="s">
        <v>259</v>
      </c>
      <c r="F7" s="43" t="s">
        <v>260</v>
      </c>
      <c r="G7" s="43" t="s">
        <v>261</v>
      </c>
      <c r="H7" s="44" t="s">
        <v>241</v>
      </c>
      <c r="I7" s="45" t="s">
        <v>275</v>
      </c>
      <c r="J7" s="43" t="s">
        <v>276</v>
      </c>
      <c r="K7" s="43" t="s">
        <v>277</v>
      </c>
      <c r="L7" s="43" t="s">
        <v>278</v>
      </c>
      <c r="M7" s="43" t="s">
        <v>279</v>
      </c>
      <c r="N7" s="43" t="s">
        <v>280</v>
      </c>
      <c r="O7" s="44" t="s">
        <v>281</v>
      </c>
    </row>
    <row r="8" spans="1:15" ht="30" customHeight="1">
      <c r="A8" s="11">
        <v>4</v>
      </c>
      <c r="B8" s="42" t="s">
        <v>219</v>
      </c>
      <c r="C8" s="43" t="s">
        <v>220</v>
      </c>
      <c r="D8" s="43" t="s">
        <v>221</v>
      </c>
      <c r="E8" s="43" t="s">
        <v>222</v>
      </c>
      <c r="F8" s="43" t="s">
        <v>223</v>
      </c>
      <c r="G8" s="43" t="s">
        <v>224</v>
      </c>
      <c r="H8" s="44" t="s">
        <v>225</v>
      </c>
      <c r="I8" s="45" t="s">
        <v>282</v>
      </c>
      <c r="J8" s="43" t="s">
        <v>283</v>
      </c>
      <c r="K8" s="43" t="s">
        <v>284</v>
      </c>
      <c r="L8" s="43" t="s">
        <v>285</v>
      </c>
      <c r="M8" s="43" t="s">
        <v>286</v>
      </c>
      <c r="N8" s="43" t="s">
        <v>238</v>
      </c>
      <c r="O8" s="44" t="s">
        <v>231</v>
      </c>
    </row>
    <row r="9" spans="1:15" ht="30" customHeight="1" thickBot="1">
      <c r="A9" s="12">
        <v>5</v>
      </c>
      <c r="B9" s="46" t="s">
        <v>211</v>
      </c>
      <c r="C9" s="47" t="s">
        <v>212</v>
      </c>
      <c r="D9" s="47" t="s">
        <v>213</v>
      </c>
      <c r="E9" s="47" t="s">
        <v>214</v>
      </c>
      <c r="F9" s="48"/>
      <c r="G9" s="48"/>
      <c r="H9" s="49"/>
      <c r="I9" s="50" t="s">
        <v>215</v>
      </c>
      <c r="J9" s="47" t="s">
        <v>216</v>
      </c>
      <c r="K9" s="47" t="s">
        <v>217</v>
      </c>
      <c r="L9" s="47" t="s">
        <v>218</v>
      </c>
      <c r="M9" s="48"/>
      <c r="N9" s="48"/>
      <c r="O9" s="49"/>
    </row>
    <row r="11" spans="1:3" ht="30" customHeight="1" thickBot="1">
      <c r="A11" s="2" t="s">
        <v>7</v>
      </c>
      <c r="B11" s="211" t="s">
        <v>169</v>
      </c>
      <c r="C11" s="211"/>
    </row>
    <row r="12" spans="1:11" ht="30" customHeight="1">
      <c r="A12" s="206"/>
      <c r="B12" s="208" t="s">
        <v>27</v>
      </c>
      <c r="C12" s="209"/>
      <c r="D12" s="209"/>
      <c r="E12" s="209"/>
      <c r="F12" s="210"/>
      <c r="G12" s="208" t="s">
        <v>28</v>
      </c>
      <c r="H12" s="209"/>
      <c r="I12" s="209"/>
      <c r="J12" s="209"/>
      <c r="K12" s="210"/>
    </row>
    <row r="13" spans="1:11" ht="30" customHeight="1" thickBot="1">
      <c r="A13" s="207"/>
      <c r="B13" s="26" t="s">
        <v>134</v>
      </c>
      <c r="C13" s="27" t="s">
        <v>135</v>
      </c>
      <c r="D13" s="27" t="s">
        <v>136</v>
      </c>
      <c r="E13" s="27" t="s">
        <v>137</v>
      </c>
      <c r="F13" s="29" t="s">
        <v>138</v>
      </c>
      <c r="G13" s="26" t="s">
        <v>139</v>
      </c>
      <c r="H13" s="29" t="s">
        <v>140</v>
      </c>
      <c r="I13" s="27" t="s">
        <v>141</v>
      </c>
      <c r="J13" s="27" t="s">
        <v>142</v>
      </c>
      <c r="K13" s="28" t="s">
        <v>143</v>
      </c>
    </row>
    <row r="14" spans="1:11" ht="30" customHeight="1">
      <c r="A14" s="25">
        <v>1</v>
      </c>
      <c r="B14" s="13" t="s">
        <v>293</v>
      </c>
      <c r="C14" s="39" t="s">
        <v>279</v>
      </c>
      <c r="D14" s="39" t="s">
        <v>294</v>
      </c>
      <c r="E14" s="39" t="s">
        <v>295</v>
      </c>
      <c r="F14" s="40" t="s">
        <v>249</v>
      </c>
      <c r="G14" s="41" t="s">
        <v>244</v>
      </c>
      <c r="H14" s="39" t="s">
        <v>296</v>
      </c>
      <c r="I14" s="39" t="s">
        <v>297</v>
      </c>
      <c r="J14" s="39" t="s">
        <v>298</v>
      </c>
      <c r="K14" s="40" t="s">
        <v>246</v>
      </c>
    </row>
    <row r="15" spans="1:11" ht="30" customHeight="1">
      <c r="A15" s="11">
        <v>2</v>
      </c>
      <c r="B15" s="42" t="s">
        <v>299</v>
      </c>
      <c r="C15" s="43" t="s">
        <v>266</v>
      </c>
      <c r="D15" s="43" t="s">
        <v>300</v>
      </c>
      <c r="E15" s="43" t="s">
        <v>254</v>
      </c>
      <c r="F15" s="44" t="s">
        <v>301</v>
      </c>
      <c r="G15" s="45" t="s">
        <v>256</v>
      </c>
      <c r="H15" s="43" t="s">
        <v>302</v>
      </c>
      <c r="I15" s="43" t="s">
        <v>303</v>
      </c>
      <c r="J15" s="43" t="s">
        <v>304</v>
      </c>
      <c r="K15" s="44" t="s">
        <v>253</v>
      </c>
    </row>
    <row r="16" spans="1:11" ht="30" customHeight="1">
      <c r="A16" s="11">
        <v>3</v>
      </c>
      <c r="B16" s="42" t="s">
        <v>287</v>
      </c>
      <c r="C16" s="43" t="s">
        <v>288</v>
      </c>
      <c r="D16" s="43" t="s">
        <v>289</v>
      </c>
      <c r="E16" s="43" t="s">
        <v>290</v>
      </c>
      <c r="F16" s="44" t="s">
        <v>273</v>
      </c>
      <c r="G16" s="45" t="s">
        <v>291</v>
      </c>
      <c r="H16" s="43" t="s">
        <v>265</v>
      </c>
      <c r="I16" s="43" t="s">
        <v>269</v>
      </c>
      <c r="J16" s="43" t="s">
        <v>272</v>
      </c>
      <c r="K16" s="44" t="s">
        <v>292</v>
      </c>
    </row>
    <row r="17" spans="1:11" ht="30" customHeight="1">
      <c r="A17" s="11">
        <v>4</v>
      </c>
      <c r="B17" s="42" t="s">
        <v>235</v>
      </c>
      <c r="C17" s="43" t="s">
        <v>236</v>
      </c>
      <c r="D17" s="43" t="s">
        <v>237</v>
      </c>
      <c r="E17" s="43" t="s">
        <v>238</v>
      </c>
      <c r="F17" s="44" t="s">
        <v>239</v>
      </c>
      <c r="G17" s="45" t="s">
        <v>226</v>
      </c>
      <c r="H17" s="43" t="s">
        <v>227</v>
      </c>
      <c r="I17" s="43" t="s">
        <v>228</v>
      </c>
      <c r="J17" s="43" t="s">
        <v>229</v>
      </c>
      <c r="K17" s="44" t="s">
        <v>230</v>
      </c>
    </row>
    <row r="18" spans="1:11" ht="30" customHeight="1" thickBot="1">
      <c r="A18" s="12">
        <v>5</v>
      </c>
      <c r="B18" s="46" t="s">
        <v>240</v>
      </c>
      <c r="C18" s="47" t="s">
        <v>241</v>
      </c>
      <c r="D18" s="47" t="s">
        <v>242</v>
      </c>
      <c r="E18" s="47" t="s">
        <v>211</v>
      </c>
      <c r="F18" s="51" t="s">
        <v>243</v>
      </c>
      <c r="G18" s="50" t="s">
        <v>231</v>
      </c>
      <c r="H18" s="47" t="s">
        <v>232</v>
      </c>
      <c r="I18" s="47" t="s">
        <v>224</v>
      </c>
      <c r="J18" s="47" t="s">
        <v>233</v>
      </c>
      <c r="K18" s="51" t="s">
        <v>234</v>
      </c>
    </row>
  </sheetData>
  <sheetProtection/>
  <mergeCells count="9">
    <mergeCell ref="A1:O1"/>
    <mergeCell ref="A12:A13"/>
    <mergeCell ref="B12:F12"/>
    <mergeCell ref="G12:K12"/>
    <mergeCell ref="B2:C2"/>
    <mergeCell ref="A3:A4"/>
    <mergeCell ref="B3:H3"/>
    <mergeCell ref="I3:O3"/>
    <mergeCell ref="B11:C11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8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Q30"/>
  <sheetViews>
    <sheetView view="pageBreakPreview" zoomScale="115" zoomScaleSheetLayoutView="115" zoomScalePageLayoutView="0" workbookViewId="0" topLeftCell="A7">
      <selection activeCell="G28" sqref="G28"/>
    </sheetView>
  </sheetViews>
  <sheetFormatPr defaultColWidth="9.00390625" defaultRowHeight="30" customHeight="1"/>
  <cols>
    <col min="1" max="2" width="4.625" style="22" customWidth="1"/>
    <col min="3" max="8" width="10.625" style="22" customWidth="1"/>
    <col min="9" max="12" width="6.875" style="22" hidden="1" customWidth="1"/>
    <col min="13" max="13" width="10.625" style="22" customWidth="1"/>
    <col min="14" max="15" width="5.625" style="22" customWidth="1"/>
    <col min="16" max="16" width="9.00390625" style="22" hidden="1" customWidth="1"/>
    <col min="17" max="17" width="10.625" style="22" customWidth="1"/>
    <col min="18" max="18" width="12.50390625" style="22" customWidth="1"/>
    <col min="19" max="16384" width="9.00390625" style="22" customWidth="1"/>
  </cols>
  <sheetData>
    <row r="1" spans="1:5" ht="27.75" customHeight="1" thickBot="1">
      <c r="A1" s="229" t="s">
        <v>7</v>
      </c>
      <c r="B1" s="229"/>
      <c r="C1" s="229" t="s">
        <v>148</v>
      </c>
      <c r="D1" s="229"/>
      <c r="E1" s="98" t="s">
        <v>152</v>
      </c>
    </row>
    <row r="2" spans="1:15" ht="27.75" customHeight="1" thickBot="1">
      <c r="A2" s="255" t="s">
        <v>161</v>
      </c>
      <c r="B2" s="256"/>
      <c r="C2" s="258" t="s">
        <v>63</v>
      </c>
      <c r="D2" s="52" t="str">
        <f>IF('予選ﾘｰｸﾞ順位'!B17="","",'予選ﾘｰｸﾞ順位'!B17)</f>
        <v>玉野商</v>
      </c>
      <c r="E2" s="53" t="str">
        <f>IF('予選ﾘｰｸﾞ順位'!C17="","",'予選ﾘｰｸﾞ順位'!C17)</f>
        <v>県和歌商Ｂ</v>
      </c>
      <c r="F2" s="53" t="str">
        <f>IF('予選ﾘｰｸﾞ順位'!D17="","",'予選ﾘｰｸﾞ順位'!D17)</f>
        <v>高松中央</v>
      </c>
      <c r="G2" s="53" t="str">
        <f>IF('予選ﾘｰｸﾞ順位'!E17="","",'予選ﾘｰｸﾞ順位'!E17)</f>
        <v>生駒Ｂ</v>
      </c>
      <c r="H2" s="53" t="str">
        <f>IF('予選ﾘｰｸﾞ順位'!F17="","",'予選ﾘｰｸﾞ順位'!F17)</f>
        <v>高松商Ｂ</v>
      </c>
      <c r="I2" s="99" t="s">
        <v>2</v>
      </c>
      <c r="J2" s="100" t="s">
        <v>3</v>
      </c>
      <c r="K2" s="100" t="s">
        <v>4</v>
      </c>
      <c r="L2" s="101" t="s">
        <v>5</v>
      </c>
      <c r="M2" s="259" t="s">
        <v>25</v>
      </c>
      <c r="N2" s="260" t="s">
        <v>0</v>
      </c>
      <c r="O2" s="261" t="s">
        <v>1</v>
      </c>
    </row>
    <row r="3" spans="1:16" ht="27.75" customHeight="1">
      <c r="A3" s="103" t="s">
        <v>8</v>
      </c>
      <c r="B3" s="241" t="str">
        <f>IF(D2="","",D2)</f>
        <v>玉野商</v>
      </c>
      <c r="C3" s="242"/>
      <c r="D3" s="35"/>
      <c r="E3" s="30" t="s">
        <v>316</v>
      </c>
      <c r="F3" s="30" t="s">
        <v>308</v>
      </c>
      <c r="G3" s="30" t="s">
        <v>313</v>
      </c>
      <c r="H3" s="30" t="s">
        <v>309</v>
      </c>
      <c r="I3" s="104">
        <f>IF(LEFT(H3,1)="3",1,0)+IF(LEFT(G3,1)="3",1,0)+IF(LEFT(F3,1)="3",1,0)+IF(LEFT(E3,1)="3",1,0)+IF(LEFT(D3,1)="3",1,0)</f>
        <v>0</v>
      </c>
      <c r="J3" s="105">
        <f>IF(RIGHT(H3,1)="3",1,0)+IF(RIGHT(G3,1)="3",1,0)+IF(RIGHT(F3,1)="3",1,0)+IF(RIGHT(E3,1)="3",1,0)+IF(RIGHT(D3,1)="3",1,0)</f>
        <v>4</v>
      </c>
      <c r="K3" s="105">
        <f>IF(LEFT(H3,1)="W",1,0)+IF(LEFT(G3,1)="W",1,0)+IF(LEFT(F3,1)="W",1,0)+IF(LEFT(E3,1)="W",1,0)+IF(LEFT(D3,1)="W",1,0)</f>
        <v>0</v>
      </c>
      <c r="L3" s="106">
        <f>IF(LEFT(H3,1)="L",1,0)+IF(LEFT(G3,1)="L",1,0)+IF(LEFT(F3,1)="L",1,0)+IF(LEFT(E3,1)="L",1,0)+IF(LEFT(D3,1)="L",1,0)</f>
        <v>0</v>
      </c>
      <c r="M3" s="107" t="str">
        <f>IF(SUM(I3:L3)=0,"/",I3+K3&amp;"/"&amp;J3+L3)</f>
        <v>0/4</v>
      </c>
      <c r="N3" s="108">
        <f>IF(SUM(I3:L3)=0,"",I3*2+J3+K3*2)</f>
        <v>4</v>
      </c>
      <c r="O3" s="109">
        <f>IF(SUM(I3:L3)=0,"",RANK(N3,$N$3:$N$7,0))</f>
        <v>5</v>
      </c>
      <c r="P3" s="22" t="str">
        <f>B3</f>
        <v>玉野商</v>
      </c>
    </row>
    <row r="4" spans="1:16" ht="27.75" customHeight="1">
      <c r="A4" s="110" t="s">
        <v>9</v>
      </c>
      <c r="B4" s="243" t="str">
        <f>IF(E2="","",E2)</f>
        <v>県和歌商Ｂ</v>
      </c>
      <c r="C4" s="244"/>
      <c r="D4" s="36" t="str">
        <f>IF(LEFT(E3,1)="W","L W/O",IF(LEFT(E3,1)="L","W W/O",IF(E3="-","-",RIGHT(E3,1)&amp;"-"&amp;LEFT(E3,1))))</f>
        <v>3-0</v>
      </c>
      <c r="E4" s="5"/>
      <c r="F4" s="3" t="s">
        <v>311</v>
      </c>
      <c r="G4" s="3" t="s">
        <v>315</v>
      </c>
      <c r="H4" s="3" t="s">
        <v>310</v>
      </c>
      <c r="I4" s="111">
        <f>IF(LEFT(H4,1)="3",1,0)+IF(LEFT(G4,1)="3",1,0)+IF(LEFT(F4,1)="3",1,0)+IF(LEFT(E4,1)="3",1,0)+IF(LEFT(D4,1)="3",1,0)</f>
        <v>4</v>
      </c>
      <c r="J4" s="112">
        <f>IF(RIGHT(H4,1)="3",1,0)+IF(RIGHT(G4,1)="3",1,0)+IF(RIGHT(F4,1)="3",1,0)+IF(RIGHT(E4,1)="3",1,0)+IF(RIGHT(D4,1)="3",1,0)</f>
        <v>0</v>
      </c>
      <c r="K4" s="112">
        <f>IF(LEFT(H4,1)="W",1,0)+IF(LEFT(G4,1)="W",1,0)+IF(LEFT(F4,1)="W",1,0)+IF(LEFT(E4,1)="W",1,0)+IF(LEFT(D4,1)="W",1,0)</f>
        <v>0</v>
      </c>
      <c r="L4" s="113">
        <f>IF(LEFT(H4,1)="L",1,0)+IF(LEFT(G4,1)="L",1,0)+IF(LEFT(F4,1)="L",1,0)+IF(LEFT(E4,1)="L",1,0)+IF(LEFT(D4,1)="L",1,0)</f>
        <v>0</v>
      </c>
      <c r="M4" s="114" t="str">
        <f>IF(SUM(I4:L4)=0,"/",I4+K4&amp;"/"&amp;J4+L4)</f>
        <v>4/0</v>
      </c>
      <c r="N4" s="115">
        <f>IF(SUM(I4:L4)=0,"",I4*2+J4+K4*2)</f>
        <v>8</v>
      </c>
      <c r="O4" s="116">
        <f>IF(SUM(I4:L4)=0,"",RANK(N4,$N$3:$N$7,0))</f>
        <v>1</v>
      </c>
      <c r="P4" s="22" t="str">
        <f>B4</f>
        <v>県和歌商Ｂ</v>
      </c>
    </row>
    <row r="5" spans="1:16" ht="27.75" customHeight="1">
      <c r="A5" s="110" t="s">
        <v>10</v>
      </c>
      <c r="B5" s="243" t="str">
        <f>IF(F2="","",F2)</f>
        <v>高松中央</v>
      </c>
      <c r="C5" s="244"/>
      <c r="D5" s="36" t="str">
        <f>IF(LEFT(F3,1)="W","L W/O",IF(LEFT(F3,1)="L","W W/O",IF(F3="-","-",RIGHT(F3,1)&amp;"-"&amp;LEFT(F3,1))))</f>
        <v>3-1</v>
      </c>
      <c r="E5" s="7" t="str">
        <f>IF(LEFT(F4,1)="W","L W/O",IF(LEFT(F4,1)="L","W W/O",IF(F4="-","-",RIGHT(F4,1)&amp;"-"&amp;LEFT(F4,1))))</f>
        <v>2-3</v>
      </c>
      <c r="F5" s="5"/>
      <c r="G5" s="3" t="s">
        <v>308</v>
      </c>
      <c r="H5" s="3" t="s">
        <v>318</v>
      </c>
      <c r="I5" s="111">
        <f>IF(LEFT(H5,1)="3",1,0)+IF(LEFT(G5,1)="3",1,0)+IF(LEFT(F5,1)="3",1,0)+IF(LEFT(E5,1)="3",1,0)+IF(LEFT(D5,1)="3",1,0)</f>
        <v>1</v>
      </c>
      <c r="J5" s="112">
        <f>IF(RIGHT(H5,1)="3",1,0)+IF(RIGHT(G5,1)="3",1,0)+IF(RIGHT(F5,1)="3",1,0)+IF(RIGHT(E5,1)="3",1,0)+IF(RIGHT(D5,1)="3",1,0)</f>
        <v>3</v>
      </c>
      <c r="K5" s="112">
        <f>IF(LEFT(H5,1)="W",1,0)+IF(LEFT(G5,1)="W",1,0)+IF(LEFT(F5,1)="W",1,0)+IF(LEFT(E5,1)="W",1,0)+IF(LEFT(D5,1)="W",1,0)</f>
        <v>0</v>
      </c>
      <c r="L5" s="113">
        <f>IF(LEFT(H5,1)="L",1,0)+IF(LEFT(G5,1)="L",1,0)+IF(LEFT(F5,1)="L",1,0)+IF(LEFT(E5,1)="L",1,0)+IF(LEFT(D5,1)="L",1,0)</f>
        <v>0</v>
      </c>
      <c r="M5" s="114" t="str">
        <f>IF(SUM(I5:L5)=0,"/",I5+K5&amp;"/"&amp;J5+L5)</f>
        <v>1/3</v>
      </c>
      <c r="N5" s="115">
        <f>IF(SUM(I5:L5)=0,"",I5*2+J5+K5*2)</f>
        <v>5</v>
      </c>
      <c r="O5" s="116">
        <f>IF(SUM(I5:L5)=0,"",RANK(N5,$N$3:$N$7,0))</f>
        <v>4</v>
      </c>
      <c r="P5" s="22" t="str">
        <f>B5</f>
        <v>高松中央</v>
      </c>
    </row>
    <row r="6" spans="1:16" ht="27.75" customHeight="1">
      <c r="A6" s="110" t="s">
        <v>11</v>
      </c>
      <c r="B6" s="243" t="str">
        <f>IF(G2="","",G2)</f>
        <v>生駒Ｂ</v>
      </c>
      <c r="C6" s="244"/>
      <c r="D6" s="36" t="str">
        <f>IF(LEFT(G3,1)="W","L W/O",IF(LEFT(G3,1)="L","W W/O",IF(G3="-","-",RIGHT(G3,1)&amp;"-"&amp;LEFT(G3,1))))</f>
        <v>3-2</v>
      </c>
      <c r="E6" s="7" t="str">
        <f>IF(LEFT(G4,1)="W","L W/O",IF(LEFT(G4,1)="L","W W/O",IF(G4="-","-",RIGHT(G4,1)&amp;"-"&amp;LEFT(G4,1))))</f>
        <v>0-3</v>
      </c>
      <c r="F6" s="7" t="str">
        <f>IF(LEFT(G5,1)="W","L W/O",IF(LEFT(G5,1)="L","W W/O",IF(G5="-","-",RIGHT(G5,1)&amp;"-"&amp;LEFT(G5,1))))</f>
        <v>3-1</v>
      </c>
      <c r="G6" s="5"/>
      <c r="H6" s="3" t="s">
        <v>314</v>
      </c>
      <c r="I6" s="111">
        <f>IF(LEFT(H6,1)="3",1,0)+IF(LEFT(G6,1)="3",1,0)+IF(LEFT(F6,1)="3",1,0)+IF(LEFT(E6,1)="3",1,0)+IF(LEFT(D6,1)="3",1,0)</f>
        <v>2</v>
      </c>
      <c r="J6" s="112">
        <f>IF(RIGHT(H6,1)="3",1,0)+IF(RIGHT(G6,1)="3",1,0)+IF(RIGHT(F6,1)="3",1,0)+IF(RIGHT(E6,1)="3",1,0)+IF(RIGHT(D6,1)="3",1,0)</f>
        <v>2</v>
      </c>
      <c r="K6" s="112">
        <f>IF(LEFT(H6,1)="W",1,0)+IF(LEFT(G6,1)="W",1,0)+IF(LEFT(F6,1)="W",1,0)+IF(LEFT(E6,1)="W",1,0)+IF(LEFT(D6,1)="W",1,0)</f>
        <v>0</v>
      </c>
      <c r="L6" s="113">
        <f>IF(LEFT(H6,1)="L",1,0)+IF(LEFT(G6,1)="L",1,0)+IF(LEFT(F6,1)="L",1,0)+IF(LEFT(E6,1)="L",1,0)+IF(LEFT(D6,1)="L",1,0)</f>
        <v>0</v>
      </c>
      <c r="M6" s="114" t="str">
        <f>IF(SUM(I6:L6)=0,"/",I6+K6&amp;"/"&amp;J6+L6)</f>
        <v>2/2</v>
      </c>
      <c r="N6" s="115">
        <f>IF(SUM(I6:L6)=0,"",I6*2+J6+K6*2)</f>
        <v>6</v>
      </c>
      <c r="O6" s="116">
        <f>IF(SUM(I6:L6)=0,"",RANK(N6,$N$3:$N$7,0))</f>
        <v>3</v>
      </c>
      <c r="P6" s="22" t="str">
        <f>B6</f>
        <v>生駒Ｂ</v>
      </c>
    </row>
    <row r="7" spans="1:16" ht="27.75" customHeight="1" thickBot="1">
      <c r="A7" s="144" t="s">
        <v>12</v>
      </c>
      <c r="B7" s="245" t="str">
        <f>IF(H2="","",H2)</f>
        <v>高松商Ｂ</v>
      </c>
      <c r="C7" s="246"/>
      <c r="D7" s="38" t="str">
        <f>IF(LEFT(H3,1)="W","L W/O",IF(LEFT(H3,1)="L","W W/O",IF(H3="-","-",RIGHT(H3,1)&amp;"-"&amp;LEFT(H3,1))))</f>
        <v>3-0</v>
      </c>
      <c r="E7" s="8" t="str">
        <f>IF(LEFT(H4,1)="W","L W/O",IF(LEFT(H4,1)="L","W W/O",IF(H4="-","-",RIGHT(H4,1)&amp;"-"&amp;LEFT(H4,1))))</f>
        <v>1-3</v>
      </c>
      <c r="F7" s="8" t="str">
        <f>IF(LEFT(H5,1)="W","L W/O",IF(LEFT(H5,1)="L","W W/O",IF(H5="-","-",RIGHT(H5,1)&amp;"-"&amp;LEFT(H5,1))))</f>
        <v>3-1</v>
      </c>
      <c r="G7" s="8" t="str">
        <f>IF(LEFT(H6,1)="W","L W/O",IF(LEFT(H6,1)="L","W W/O",IF(H6="-","-",RIGHT(H6,1)&amp;"-"&amp;LEFT(H6,1))))</f>
        <v>3-2</v>
      </c>
      <c r="H7" s="23"/>
      <c r="I7" s="119">
        <f>IF(LEFT(H7,1)="3",1,0)+IF(LEFT(G7,1)="3",1,0)+IF(LEFT(F7,1)="3",1,0)+IF(LEFT(E7,1)="3",1,0)+IF(LEFT(D7,1)="3",1,0)</f>
        <v>3</v>
      </c>
      <c r="J7" s="120">
        <f>IF(RIGHT(H7,1)="3",1,0)+IF(RIGHT(G7,1)="3",1,0)+IF(RIGHT(F7,1)="3",1,0)+IF(RIGHT(E7,1)="3",1,0)+IF(RIGHT(D7,1)="3",1,0)</f>
        <v>1</v>
      </c>
      <c r="K7" s="120">
        <f>IF(LEFT(H7,1)="W",1,0)+IF(LEFT(G7,1)="W",1,0)+IF(LEFT(F7,1)="W",1,0)+IF(LEFT(E7,1)="W",1,0)+IF(LEFT(D7,1)="W",1,0)</f>
        <v>0</v>
      </c>
      <c r="L7" s="121">
        <f>IF(LEFT(H7,1)="L",1,0)+IF(LEFT(G7,1)="L",1,0)+IF(LEFT(F7,1)="L",1,0)+IF(LEFT(E7,1)="L",1,0)+IF(LEFT(D7,1)="L",1,0)</f>
        <v>0</v>
      </c>
      <c r="M7" s="90" t="str">
        <f>IF(SUM(I7:L7)=0,"/",I7+K7&amp;"/"&amp;J7+L7)</f>
        <v>3/1</v>
      </c>
      <c r="N7" s="91">
        <f>IF(SUM(I7:L7)=0,"",I7*2+J7+K7*2)</f>
        <v>7</v>
      </c>
      <c r="O7" s="92">
        <f>IF(SUM(I7:L7)=0,"",RANK(N7,$N$3:$N$7,0))</f>
        <v>2</v>
      </c>
      <c r="P7" s="22" t="str">
        <f>B7</f>
        <v>高松商Ｂ</v>
      </c>
    </row>
    <row r="8" spans="1:15" ht="27.75" customHeight="1" thickBot="1">
      <c r="A8" s="10"/>
      <c r="B8" s="122"/>
      <c r="C8" s="122"/>
      <c r="D8" s="15"/>
      <c r="E8" s="15"/>
      <c r="F8" s="15"/>
      <c r="G8" s="15"/>
      <c r="H8" s="15"/>
      <c r="I8" s="19"/>
      <c r="J8" s="19"/>
      <c r="K8" s="19"/>
      <c r="L8" s="19"/>
      <c r="M8" s="20"/>
      <c r="N8" s="20"/>
      <c r="O8" s="20"/>
    </row>
    <row r="9" spans="1:15" ht="25.5" customHeight="1" thickBot="1">
      <c r="A9" s="10"/>
      <c r="B9" s="262" t="s">
        <v>17</v>
      </c>
      <c r="C9" s="263"/>
      <c r="D9" s="123" t="s">
        <v>18</v>
      </c>
      <c r="E9" s="100" t="s">
        <v>19</v>
      </c>
      <c r="F9" s="100" t="s">
        <v>20</v>
      </c>
      <c r="G9" s="100" t="s">
        <v>21</v>
      </c>
      <c r="H9" s="102" t="s">
        <v>22</v>
      </c>
      <c r="I9" s="19"/>
      <c r="J9" s="19"/>
      <c r="K9" s="19"/>
      <c r="L9" s="19"/>
      <c r="M9" s="20"/>
      <c r="N9" s="20"/>
      <c r="O9" s="20"/>
    </row>
    <row r="10" spans="1:15" ht="25.5" customHeight="1">
      <c r="A10" s="10"/>
      <c r="B10" s="221" t="s">
        <v>130</v>
      </c>
      <c r="C10" s="222"/>
      <c r="D10" s="125" t="s">
        <v>53</v>
      </c>
      <c r="E10" s="126" t="s">
        <v>54</v>
      </c>
      <c r="F10" s="126" t="s">
        <v>42</v>
      </c>
      <c r="G10" s="126" t="s">
        <v>55</v>
      </c>
      <c r="H10" s="145" t="s">
        <v>56</v>
      </c>
      <c r="I10" s="19"/>
      <c r="J10" s="19"/>
      <c r="K10" s="19"/>
      <c r="L10" s="19"/>
      <c r="M10" s="20"/>
      <c r="N10" s="20"/>
      <c r="O10" s="20"/>
    </row>
    <row r="11" spans="1:15" ht="25.5" customHeight="1" thickBot="1">
      <c r="A11" s="10"/>
      <c r="B11" s="200" t="s">
        <v>131</v>
      </c>
      <c r="C11" s="201"/>
      <c r="D11" s="131" t="s">
        <v>35</v>
      </c>
      <c r="E11" s="132" t="s">
        <v>37</v>
      </c>
      <c r="F11" s="132" t="s">
        <v>44</v>
      </c>
      <c r="G11" s="132" t="s">
        <v>46</v>
      </c>
      <c r="H11" s="146" t="s">
        <v>51</v>
      </c>
      <c r="I11" s="19"/>
      <c r="J11" s="19"/>
      <c r="K11" s="19"/>
      <c r="L11" s="19"/>
      <c r="M11" s="20"/>
      <c r="N11" s="20"/>
      <c r="O11" s="20"/>
    </row>
    <row r="12" spans="1:15" ht="27.75" customHeight="1" thickBot="1">
      <c r="A12" s="10"/>
      <c r="B12" s="122"/>
      <c r="C12" s="122"/>
      <c r="D12" s="133"/>
      <c r="E12" s="133"/>
      <c r="F12" s="133"/>
      <c r="G12" s="133"/>
      <c r="H12" s="133"/>
      <c r="I12" s="133"/>
      <c r="J12" s="133"/>
      <c r="K12" s="133"/>
      <c r="L12" s="133"/>
      <c r="M12" s="10"/>
      <c r="N12" s="10"/>
      <c r="O12" s="10"/>
    </row>
    <row r="13" spans="1:15" ht="27.75" customHeight="1" thickBot="1">
      <c r="A13" s="255" t="s">
        <v>162</v>
      </c>
      <c r="B13" s="256"/>
      <c r="C13" s="258" t="s">
        <v>64</v>
      </c>
      <c r="D13" s="52" t="str">
        <f>IF('予選ﾘｰｸﾞ順位'!G17="","",'予選ﾘｰｸﾞ順位'!G17)</f>
        <v>東播磨</v>
      </c>
      <c r="E13" s="53" t="str">
        <f>IF('予選ﾘｰｸﾞ順位'!H17="","",'予選ﾘｰｸﾞ順位'!H17)</f>
        <v>松山商</v>
      </c>
      <c r="F13" s="53" t="str">
        <f>IF('予選ﾘｰｸﾞ順位'!I17="","",'予選ﾘｰｸﾞ順位'!I17)</f>
        <v>高松桜井</v>
      </c>
      <c r="G13" s="53" t="str">
        <f>IF('予選ﾘｰｸﾞ順位'!J17="","",'予選ﾘｰｸﾞ順位'!J17)</f>
        <v>鹿児島女Ｂ</v>
      </c>
      <c r="H13" s="53" t="str">
        <f>IF('予選ﾘｰｸﾞ順位'!K17="","",'予選ﾘｰｸﾞ順位'!K17)</f>
        <v>佐賀商Ｂ</v>
      </c>
      <c r="I13" s="99" t="s">
        <v>2</v>
      </c>
      <c r="J13" s="100" t="s">
        <v>3</v>
      </c>
      <c r="K13" s="100" t="s">
        <v>4</v>
      </c>
      <c r="L13" s="101" t="s">
        <v>5</v>
      </c>
      <c r="M13" s="259" t="s">
        <v>25</v>
      </c>
      <c r="N13" s="260" t="s">
        <v>0</v>
      </c>
      <c r="O13" s="261" t="s">
        <v>1</v>
      </c>
    </row>
    <row r="14" spans="1:16" ht="27.75" customHeight="1">
      <c r="A14" s="103" t="s">
        <v>13</v>
      </c>
      <c r="B14" s="241" t="str">
        <f>IF(D13="","",D13)</f>
        <v>東播磨</v>
      </c>
      <c r="C14" s="242"/>
      <c r="D14" s="35"/>
      <c r="E14" s="30" t="s">
        <v>318</v>
      </c>
      <c r="F14" s="30" t="s">
        <v>310</v>
      </c>
      <c r="G14" s="30" t="s">
        <v>312</v>
      </c>
      <c r="H14" s="30" t="s">
        <v>316</v>
      </c>
      <c r="I14" s="104">
        <f>IF(LEFT(H14,1)="3",1,0)+IF(LEFT(G14,1)="3",1,0)+IF(LEFT(F14,1)="3",1,0)+IF(LEFT(E14,1)="3",1,0)+IF(LEFT(D14,1)="3",1,0)</f>
        <v>2</v>
      </c>
      <c r="J14" s="105">
        <f>IF(RIGHT(H14,1)="3",1,0)+IF(RIGHT(G14,1)="3",1,0)+IF(RIGHT(F14,1)="3",1,0)+IF(RIGHT(E14,1)="3",1,0)+IF(RIGHT(D14,1)="3",1,0)</f>
        <v>2</v>
      </c>
      <c r="K14" s="105">
        <f>IF(LEFT(H14,1)="W",1,0)+IF(LEFT(G14,1)="W",1,0)+IF(LEFT(F14,1)="W",1,0)+IF(LEFT(E14,1)="W",1,0)+IF(LEFT(D14,1)="W",1,0)</f>
        <v>0</v>
      </c>
      <c r="L14" s="106">
        <f>IF(LEFT(H14,1)="L",1,0)+IF(LEFT(G14,1)="L",1,0)+IF(LEFT(F14,1)="L",1,0)+IF(LEFT(E14,1)="L",1,0)+IF(LEFT(D14,1)="L",1,0)</f>
        <v>0</v>
      </c>
      <c r="M14" s="107" t="str">
        <f>IF(SUM(I14:L14)=0,"/",I14+K14&amp;"/"&amp;J14+L14)</f>
        <v>2/2</v>
      </c>
      <c r="N14" s="108">
        <f>IF(SUM(I14:L14)=0,"",I14*2+J14+K14*2)</f>
        <v>6</v>
      </c>
      <c r="O14" s="109">
        <f>IF(SUM(I14:L14)=0,"",RANK(N14,$N$14:$N$18,0))</f>
        <v>3</v>
      </c>
      <c r="P14" s="22" t="str">
        <f>B14</f>
        <v>東播磨</v>
      </c>
    </row>
    <row r="15" spans="1:16" ht="27.75" customHeight="1">
      <c r="A15" s="110" t="s">
        <v>14</v>
      </c>
      <c r="B15" s="243" t="str">
        <f>IF(E13="","",E13)</f>
        <v>松山商</v>
      </c>
      <c r="C15" s="244"/>
      <c r="D15" s="36" t="str">
        <f>IF(LEFT(E14,1)="W","L W/O",IF(LEFT(E14,1)="L","W W/O",IF(E14="-","-",RIGHT(E14,1)&amp;"-"&amp;LEFT(E14,1))))</f>
        <v>3-1</v>
      </c>
      <c r="E15" s="5"/>
      <c r="F15" s="3" t="s">
        <v>310</v>
      </c>
      <c r="G15" s="3" t="s">
        <v>310</v>
      </c>
      <c r="H15" s="3" t="s">
        <v>309</v>
      </c>
      <c r="I15" s="111">
        <f>IF(LEFT(H15,1)="3",1,0)+IF(LEFT(G15,1)="3",1,0)+IF(LEFT(F15,1)="3",1,0)+IF(LEFT(E15,1)="3",1,0)+IF(LEFT(D15,1)="3",1,0)</f>
        <v>3</v>
      </c>
      <c r="J15" s="112">
        <f>IF(RIGHT(H15,1)="3",1,0)+IF(RIGHT(G15,1)="3",1,0)+IF(RIGHT(F15,1)="3",1,0)+IF(RIGHT(E15,1)="3",1,0)+IF(RIGHT(D15,1)="3",1,0)</f>
        <v>1</v>
      </c>
      <c r="K15" s="112">
        <f>IF(LEFT(H15,1)="W",1,0)+IF(LEFT(G15,1)="W",1,0)+IF(LEFT(F15,1)="W",1,0)+IF(LEFT(E15,1)="W",1,0)+IF(LEFT(D15,1)="W",1,0)</f>
        <v>0</v>
      </c>
      <c r="L15" s="113">
        <f>IF(LEFT(H15,1)="L",1,0)+IF(LEFT(G15,1)="L",1,0)+IF(LEFT(F15,1)="L",1,0)+IF(LEFT(E15,1)="L",1,0)+IF(LEFT(D15,1)="L",1,0)</f>
        <v>0</v>
      </c>
      <c r="M15" s="114" t="str">
        <f>IF(SUM(I15:L15)=0,"/",I15+K15&amp;"/"&amp;J15+L15)</f>
        <v>3/1</v>
      </c>
      <c r="N15" s="115">
        <f>IF(SUM(I15:L15)=0,"",I15*2+J15+K15*2)</f>
        <v>7</v>
      </c>
      <c r="O15" s="116">
        <f>IF(SUM(I15:L15)=0,"",RANK(N15,$N$14:$N$18,0))</f>
        <v>2</v>
      </c>
      <c r="P15" s="22" t="str">
        <f>B15</f>
        <v>松山商</v>
      </c>
    </row>
    <row r="16" spans="1:16" ht="27.75" customHeight="1">
      <c r="A16" s="110" t="s">
        <v>15</v>
      </c>
      <c r="B16" s="243" t="str">
        <f>IF(F13="","",F13)</f>
        <v>高松桜井</v>
      </c>
      <c r="C16" s="244"/>
      <c r="D16" s="36" t="str">
        <f>IF(LEFT(F14,1)="W","L W/O",IF(LEFT(F14,1)="L","W W/O",IF(F14="-","-",RIGHT(F14,1)&amp;"-"&amp;LEFT(F14,1))))</f>
        <v>1-3</v>
      </c>
      <c r="E16" s="7" t="str">
        <f>IF(LEFT(F15,1)="W","L W/O",IF(LEFT(F15,1)="L","W W/O",IF(F15="-","-",RIGHT(F15,1)&amp;"-"&amp;LEFT(F15,1))))</f>
        <v>1-3</v>
      </c>
      <c r="F16" s="5"/>
      <c r="G16" s="3" t="s">
        <v>311</v>
      </c>
      <c r="H16" s="3" t="s">
        <v>309</v>
      </c>
      <c r="I16" s="111">
        <f>IF(LEFT(H16,1)="3",1,0)+IF(LEFT(G16,1)="3",1,0)+IF(LEFT(F16,1)="3",1,0)+IF(LEFT(E16,1)="3",1,0)+IF(LEFT(D16,1)="3",1,0)</f>
        <v>1</v>
      </c>
      <c r="J16" s="112">
        <f>IF(RIGHT(H16,1)="3",1,0)+IF(RIGHT(G16,1)="3",1,0)+IF(RIGHT(F16,1)="3",1,0)+IF(RIGHT(E16,1)="3",1,0)+IF(RIGHT(D16,1)="3",1,0)</f>
        <v>3</v>
      </c>
      <c r="K16" s="112">
        <f>IF(LEFT(H16,1)="W",1,0)+IF(LEFT(G16,1)="W",1,0)+IF(LEFT(F16,1)="W",1,0)+IF(LEFT(E16,1)="W",1,0)+IF(LEFT(D16,1)="W",1,0)</f>
        <v>0</v>
      </c>
      <c r="L16" s="113">
        <f>IF(LEFT(H16,1)="L",1,0)+IF(LEFT(G16,1)="L",1,0)+IF(LEFT(F16,1)="L",1,0)+IF(LEFT(E16,1)="L",1,0)+IF(LEFT(D16,1)="L",1,0)</f>
        <v>0</v>
      </c>
      <c r="M16" s="114" t="str">
        <f>IF(SUM(I16:L16)=0,"/",I16+K16&amp;"/"&amp;J16+L16)</f>
        <v>1/3</v>
      </c>
      <c r="N16" s="115">
        <f>IF(SUM(I16:L16)=0,"",I16*2+J16+K16*2)</f>
        <v>5</v>
      </c>
      <c r="O16" s="116">
        <f>IF(SUM(I16:L16)=0,"",RANK(N16,$N$14:$N$18,0))</f>
        <v>4</v>
      </c>
      <c r="P16" s="22" t="str">
        <f>B16</f>
        <v>高松桜井</v>
      </c>
    </row>
    <row r="17" spans="1:16" ht="27.75" customHeight="1">
      <c r="A17" s="110" t="s">
        <v>16</v>
      </c>
      <c r="B17" s="243" t="str">
        <f>IF(G13="","",G13)</f>
        <v>鹿児島女Ｂ</v>
      </c>
      <c r="C17" s="244"/>
      <c r="D17" s="36" t="str">
        <f>IF(LEFT(G14,1)="W","L W/O",IF(LEFT(G14,1)="L","W W/O",IF(G14="-","-",RIGHT(G14,1)&amp;"-"&amp;LEFT(G14,1))))</f>
        <v>1-3</v>
      </c>
      <c r="E17" s="7" t="str">
        <f>IF(LEFT(G15,1)="W","L W/O",IF(LEFT(G15,1)="L","W W/O",IF(G15="-","-",RIGHT(G15,1)&amp;"-"&amp;LEFT(G15,1))))</f>
        <v>1-3</v>
      </c>
      <c r="F17" s="7" t="str">
        <f>IF(LEFT(G16,1)="W","L W/O",IF(LEFT(G16,1)="L","W W/O",IF(G16="-","-",RIGHT(G16,1)&amp;"-"&amp;LEFT(G16,1))))</f>
        <v>2-3</v>
      </c>
      <c r="G17" s="5"/>
      <c r="H17" s="3" t="s">
        <v>318</v>
      </c>
      <c r="I17" s="111">
        <f>IF(LEFT(H17,1)="3",1,0)+IF(LEFT(G17,1)="3",1,0)+IF(LEFT(F17,1)="3",1,0)+IF(LEFT(E17,1)="3",1,0)+IF(LEFT(D17,1)="3",1,0)</f>
        <v>0</v>
      </c>
      <c r="J17" s="112">
        <f>IF(RIGHT(H17,1)="3",1,0)+IF(RIGHT(G17,1)="3",1,0)+IF(RIGHT(F17,1)="3",1,0)+IF(RIGHT(E17,1)="3",1,0)+IF(RIGHT(D17,1)="3",1,0)</f>
        <v>4</v>
      </c>
      <c r="K17" s="112">
        <f>IF(LEFT(H17,1)="W",1,0)+IF(LEFT(G17,1)="W",1,0)+IF(LEFT(F17,1)="W",1,0)+IF(LEFT(E17,1)="W",1,0)+IF(LEFT(D17,1)="W",1,0)</f>
        <v>0</v>
      </c>
      <c r="L17" s="113">
        <f>IF(LEFT(H17,1)="L",1,0)+IF(LEFT(G17,1)="L",1,0)+IF(LEFT(F17,1)="L",1,0)+IF(LEFT(E17,1)="L",1,0)+IF(LEFT(D17,1)="L",1,0)</f>
        <v>0</v>
      </c>
      <c r="M17" s="114" t="str">
        <f>IF(SUM(I17:L17)=0,"/",I17+K17&amp;"/"&amp;J17+L17)</f>
        <v>0/4</v>
      </c>
      <c r="N17" s="115">
        <f>IF(SUM(I17:L17)=0,"",I17*2+J17+K17*2)</f>
        <v>4</v>
      </c>
      <c r="O17" s="116">
        <f>IF(SUM(I17:L17)=0,"",RANK(N17,$N$14:$N$18,0))</f>
        <v>5</v>
      </c>
      <c r="P17" s="22" t="str">
        <f>B17</f>
        <v>鹿児島女Ｂ</v>
      </c>
    </row>
    <row r="18" spans="1:16" ht="27.75" customHeight="1" thickBot="1">
      <c r="A18" s="144" t="s">
        <v>66</v>
      </c>
      <c r="B18" s="245" t="str">
        <f>IF(H13="","",H13)</f>
        <v>佐賀商Ｂ</v>
      </c>
      <c r="C18" s="246"/>
      <c r="D18" s="38" t="str">
        <f>IF(LEFT(H14,1)="W","L W/O",IF(LEFT(H14,1)="L","W W/O",IF(H14="-","-",RIGHT(H14,1)&amp;"-"&amp;LEFT(H14,1))))</f>
        <v>3-0</v>
      </c>
      <c r="E18" s="8" t="str">
        <f>IF(LEFT(H15,1)="W","L W/O",IF(LEFT(H15,1)="L","W W/O",IF(H15="-","-",RIGHT(H15,1)&amp;"-"&amp;LEFT(H15,1))))</f>
        <v>3-0</v>
      </c>
      <c r="F18" s="8" t="str">
        <f>IF(LEFT(H16,1)="W","L W/O",IF(LEFT(H16,1)="L","W W/O",IF(H16="-","-",RIGHT(H16,1)&amp;"-"&amp;LEFT(H16,1))))</f>
        <v>3-0</v>
      </c>
      <c r="G18" s="8" t="str">
        <f>IF(LEFT(H17,1)="W","L W/O",IF(LEFT(H17,1)="L","W W/O",IF(H17="-","-",RIGHT(H17,1)&amp;"-"&amp;LEFT(H17,1))))</f>
        <v>3-1</v>
      </c>
      <c r="H18" s="23"/>
      <c r="I18" s="119">
        <f>IF(LEFT(H18,1)="3",1,0)+IF(LEFT(G18,1)="3",1,0)+IF(LEFT(F18,1)="3",1,0)+IF(LEFT(E18,1)="3",1,0)+IF(LEFT(D18,1)="3",1,0)</f>
        <v>4</v>
      </c>
      <c r="J18" s="120">
        <f>IF(RIGHT(H18,1)="3",1,0)+IF(RIGHT(G18,1)="3",1,0)+IF(RIGHT(F18,1)="3",1,0)+IF(RIGHT(E18,1)="3",1,0)+IF(RIGHT(D18,1)="3",1,0)</f>
        <v>0</v>
      </c>
      <c r="K18" s="120">
        <f>IF(LEFT(H18,1)="W",1,0)+IF(LEFT(G18,1)="W",1,0)+IF(LEFT(F18,1)="W",1,0)+IF(LEFT(E18,1)="W",1,0)+IF(LEFT(D18,1)="W",1,0)</f>
        <v>0</v>
      </c>
      <c r="L18" s="121">
        <f>IF(LEFT(H18,1)="L",1,0)+IF(LEFT(G18,1)="L",1,0)+IF(LEFT(F18,1)="L",1,0)+IF(LEFT(E18,1)="L",1,0)+IF(LEFT(D18,1)="L",1,0)</f>
        <v>0</v>
      </c>
      <c r="M18" s="90" t="str">
        <f>IF(SUM(I18:L18)=0,"/",I18+K18&amp;"/"&amp;J18+L18)</f>
        <v>4/0</v>
      </c>
      <c r="N18" s="91">
        <f>IF(SUM(I18:L18)=0,"",I18*2+J18+K18*2)</f>
        <v>8</v>
      </c>
      <c r="O18" s="92">
        <f>IF(SUM(I18:L18)=0,"",RANK(N18,$N$14:$N$18,0))</f>
        <v>1</v>
      </c>
      <c r="P18" s="22" t="str">
        <f>B18</f>
        <v>佐賀商Ｂ</v>
      </c>
    </row>
    <row r="19" spans="1:15" ht="27.75" customHeight="1" thickBot="1">
      <c r="A19" s="10"/>
      <c r="B19" s="21"/>
      <c r="C19" s="21"/>
      <c r="D19" s="15"/>
      <c r="E19" s="15"/>
      <c r="F19" s="15"/>
      <c r="G19" s="15"/>
      <c r="H19" s="15"/>
      <c r="I19" s="19"/>
      <c r="J19" s="19"/>
      <c r="K19" s="19"/>
      <c r="L19" s="19"/>
      <c r="M19" s="20"/>
      <c r="N19" s="20"/>
      <c r="O19" s="20"/>
    </row>
    <row r="20" spans="2:8" ht="25.5" customHeight="1" thickBot="1">
      <c r="B20" s="262" t="s">
        <v>17</v>
      </c>
      <c r="C20" s="263"/>
      <c r="D20" s="123" t="s">
        <v>18</v>
      </c>
      <c r="E20" s="100" t="s">
        <v>19</v>
      </c>
      <c r="F20" s="100" t="s">
        <v>20</v>
      </c>
      <c r="G20" s="100" t="s">
        <v>21</v>
      </c>
      <c r="H20" s="102" t="s">
        <v>22</v>
      </c>
    </row>
    <row r="21" spans="2:8" ht="25.5" customHeight="1">
      <c r="B21" s="221" t="s">
        <v>132</v>
      </c>
      <c r="C21" s="222"/>
      <c r="D21" s="125" t="s">
        <v>114</v>
      </c>
      <c r="E21" s="126" t="s">
        <v>115</v>
      </c>
      <c r="F21" s="126" t="s">
        <v>117</v>
      </c>
      <c r="G21" s="126" t="s">
        <v>118</v>
      </c>
      <c r="H21" s="145" t="s">
        <v>47</v>
      </c>
    </row>
    <row r="22" spans="2:8" ht="25.5" customHeight="1" thickBot="1">
      <c r="B22" s="200" t="s">
        <v>133</v>
      </c>
      <c r="C22" s="201"/>
      <c r="D22" s="131" t="s">
        <v>95</v>
      </c>
      <c r="E22" s="132" t="s">
        <v>116</v>
      </c>
      <c r="F22" s="132" t="s">
        <v>92</v>
      </c>
      <c r="G22" s="132" t="s">
        <v>119</v>
      </c>
      <c r="H22" s="146" t="s">
        <v>85</v>
      </c>
    </row>
    <row r="23" ht="27.75" customHeight="1"/>
    <row r="24" ht="27.75" customHeight="1" thickBot="1"/>
    <row r="25" spans="2:8" ht="27.75" customHeight="1" thickBot="1">
      <c r="B25" s="264" t="s">
        <v>52</v>
      </c>
      <c r="C25" s="265"/>
      <c r="D25" s="136" t="s">
        <v>164</v>
      </c>
      <c r="E25" s="137"/>
      <c r="F25" s="138" t="s">
        <v>165</v>
      </c>
      <c r="H25" s="266" t="s">
        <v>340</v>
      </c>
    </row>
    <row r="26" spans="2:17" ht="27.75" customHeight="1">
      <c r="B26" s="230">
        <v>1</v>
      </c>
      <c r="C26" s="199"/>
      <c r="D26" s="61" t="str">
        <f>VLOOKUP($B26,$O$3:$P$7,2,FALSE)</f>
        <v>県和歌商Ｂ</v>
      </c>
      <c r="E26" s="30" t="s">
        <v>314</v>
      </c>
      <c r="F26" s="58" t="str">
        <f>VLOOKUP($B26,$O$14:$P$18,2,FALSE)</f>
        <v>佐賀商Ｂ</v>
      </c>
      <c r="H26" s="75">
        <v>31</v>
      </c>
      <c r="I26" s="93" t="e">
        <f>VLOOKUP($B26,$Q$17:$R$23,2,FALSE)</f>
        <v>#N/A</v>
      </c>
      <c r="J26" s="82">
        <v>47</v>
      </c>
      <c r="K26" s="82"/>
      <c r="L26" s="82"/>
      <c r="M26" s="139" t="s">
        <v>230</v>
      </c>
      <c r="N26" s="235">
        <f>H26+5</f>
        <v>36</v>
      </c>
      <c r="O26" s="236"/>
      <c r="P26" s="147"/>
      <c r="Q26" s="139" t="s">
        <v>238</v>
      </c>
    </row>
    <row r="27" spans="2:17" ht="27.75" customHeight="1">
      <c r="B27" s="227">
        <v>2</v>
      </c>
      <c r="C27" s="228"/>
      <c r="D27" s="62" t="str">
        <f>VLOOKUP($B27,$O$3:$P$7,2,FALSE)</f>
        <v>高松商Ｂ</v>
      </c>
      <c r="E27" s="3" t="s">
        <v>317</v>
      </c>
      <c r="F27" s="59" t="str">
        <f>VLOOKUP($B27,$O$14:$P$18,2,FALSE)</f>
        <v>松山商</v>
      </c>
      <c r="H27" s="77">
        <f>H26+1</f>
        <v>32</v>
      </c>
      <c r="I27" s="148" t="s">
        <v>222</v>
      </c>
      <c r="J27" s="83">
        <v>48</v>
      </c>
      <c r="K27" s="141"/>
      <c r="L27" s="83"/>
      <c r="M27" s="140" t="s">
        <v>236</v>
      </c>
      <c r="N27" s="237">
        <f>N26+1</f>
        <v>37</v>
      </c>
      <c r="O27" s="238"/>
      <c r="P27" s="149"/>
      <c r="Q27" s="140" t="s">
        <v>237</v>
      </c>
    </row>
    <row r="28" spans="2:17" ht="27.75" customHeight="1">
      <c r="B28" s="227">
        <v>3</v>
      </c>
      <c r="C28" s="228"/>
      <c r="D28" s="62" t="str">
        <f>VLOOKUP($B28,$O$3:$P$7,2,FALSE)</f>
        <v>生駒Ｂ</v>
      </c>
      <c r="E28" s="3" t="s">
        <v>318</v>
      </c>
      <c r="F28" s="59" t="str">
        <f>VLOOKUP($B28,$O$14:$P$18,2,FALSE)</f>
        <v>東播磨</v>
      </c>
      <c r="H28" s="77">
        <f>H27+1</f>
        <v>33</v>
      </c>
      <c r="I28" s="148" t="s">
        <v>220</v>
      </c>
      <c r="J28" s="83">
        <v>49</v>
      </c>
      <c r="K28" s="141"/>
      <c r="L28" s="83"/>
      <c r="M28" s="140" t="s">
        <v>239</v>
      </c>
      <c r="N28" s="237">
        <f>N27+1</f>
        <v>38</v>
      </c>
      <c r="O28" s="238"/>
      <c r="P28" s="149"/>
      <c r="Q28" s="140" t="s">
        <v>228</v>
      </c>
    </row>
    <row r="29" spans="2:17" ht="27.75" customHeight="1">
      <c r="B29" s="227">
        <v>4</v>
      </c>
      <c r="C29" s="228"/>
      <c r="D29" s="62" t="str">
        <f>VLOOKUP($B29,$O$3:$P$7,2,FALSE)</f>
        <v>高松中央</v>
      </c>
      <c r="E29" s="3" t="s">
        <v>312</v>
      </c>
      <c r="F29" s="59" t="str">
        <f>VLOOKUP($B29,$O$14:$P$18,2,FALSE)</f>
        <v>高松桜井</v>
      </c>
      <c r="H29" s="77">
        <f>H28+1</f>
        <v>34</v>
      </c>
      <c r="I29" s="148" t="s">
        <v>286</v>
      </c>
      <c r="J29" s="83">
        <v>50</v>
      </c>
      <c r="K29" s="141"/>
      <c r="L29" s="83"/>
      <c r="M29" s="140" t="s">
        <v>227</v>
      </c>
      <c r="N29" s="237">
        <f>N28+1</f>
        <v>39</v>
      </c>
      <c r="O29" s="238"/>
      <c r="P29" s="149"/>
      <c r="Q29" s="140" t="s">
        <v>229</v>
      </c>
    </row>
    <row r="30" spans="2:17" ht="27.75" customHeight="1" thickBot="1">
      <c r="B30" s="225">
        <v>5</v>
      </c>
      <c r="C30" s="226"/>
      <c r="D30" s="63" t="str">
        <f>VLOOKUP($B30,$O$3:$P$7,2,FALSE)</f>
        <v>玉野商</v>
      </c>
      <c r="E30" s="6" t="s">
        <v>318</v>
      </c>
      <c r="F30" s="60" t="str">
        <f>VLOOKUP($B30,$O$14:$P$18,2,FALSE)</f>
        <v>鹿児島女Ｂ</v>
      </c>
      <c r="H30" s="78">
        <f>H29+1</f>
        <v>35</v>
      </c>
      <c r="I30" s="152" t="s">
        <v>219</v>
      </c>
      <c r="J30" s="84">
        <v>51</v>
      </c>
      <c r="K30" s="142"/>
      <c r="L30" s="84"/>
      <c r="M30" s="143" t="s">
        <v>226</v>
      </c>
      <c r="N30" s="233">
        <f>N29+1</f>
        <v>40</v>
      </c>
      <c r="O30" s="234"/>
      <c r="P30" s="153"/>
      <c r="Q30" s="143" t="s">
        <v>235</v>
      </c>
    </row>
  </sheetData>
  <sheetProtection/>
  <mergeCells count="31">
    <mergeCell ref="A1:B1"/>
    <mergeCell ref="C1:D1"/>
    <mergeCell ref="B3:C3"/>
    <mergeCell ref="B4:C4"/>
    <mergeCell ref="A2:B2"/>
    <mergeCell ref="B5:C5"/>
    <mergeCell ref="B6:C6"/>
    <mergeCell ref="B7:C7"/>
    <mergeCell ref="B18:C18"/>
    <mergeCell ref="A13:B13"/>
    <mergeCell ref="B9:C9"/>
    <mergeCell ref="B10:C10"/>
    <mergeCell ref="B11:C11"/>
    <mergeCell ref="B17:C17"/>
    <mergeCell ref="B20:C20"/>
    <mergeCell ref="B21:C21"/>
    <mergeCell ref="B14:C14"/>
    <mergeCell ref="B15:C15"/>
    <mergeCell ref="B16:C16"/>
    <mergeCell ref="B28:C28"/>
    <mergeCell ref="B29:C29"/>
    <mergeCell ref="B30:C30"/>
    <mergeCell ref="B22:C22"/>
    <mergeCell ref="B25:C25"/>
    <mergeCell ref="B26:C26"/>
    <mergeCell ref="B27:C27"/>
    <mergeCell ref="N30:O30"/>
    <mergeCell ref="N26:O26"/>
    <mergeCell ref="N27:O27"/>
    <mergeCell ref="N28:O28"/>
    <mergeCell ref="N29:O29"/>
  </mergeCells>
  <conditionalFormatting sqref="D26:D30 F26:F30">
    <cfRule type="expression" priority="1" dxfId="11" stopIfTrue="1">
      <formula>ISERROR(D26)=TRUE</formula>
    </cfRule>
  </conditionalFormatting>
  <dataValidations count="1">
    <dataValidation allowBlank="1" showInputMessage="1" showErrorMessage="1" imeMode="off" sqref="E14:H14 F4:H4 H5:H6 G5 E3:H3 F15:H15 H16:H17 G16 E26:E30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Q30"/>
  <sheetViews>
    <sheetView view="pageBreakPreview" zoomScale="115" zoomScaleSheetLayoutView="115" zoomScalePageLayoutView="0" workbookViewId="0" topLeftCell="D1">
      <selection activeCell="G28" sqref="G28"/>
    </sheetView>
  </sheetViews>
  <sheetFormatPr defaultColWidth="9.00390625" defaultRowHeight="30" customHeight="1"/>
  <cols>
    <col min="1" max="2" width="4.625" style="22" customWidth="1"/>
    <col min="3" max="8" width="10.625" style="22" customWidth="1"/>
    <col min="9" max="12" width="6.875" style="22" hidden="1" customWidth="1"/>
    <col min="13" max="13" width="10.625" style="22" customWidth="1"/>
    <col min="14" max="15" width="5.625" style="22" customWidth="1"/>
    <col min="16" max="16" width="9.00390625" style="22" hidden="1" customWidth="1"/>
    <col min="17" max="17" width="10.625" style="22" customWidth="1"/>
    <col min="18" max="18" width="12.50390625" style="22" customWidth="1"/>
    <col min="19" max="16384" width="9.00390625" style="22" customWidth="1"/>
  </cols>
  <sheetData>
    <row r="1" spans="1:5" ht="27.75" customHeight="1" thickBot="1">
      <c r="A1" s="229" t="s">
        <v>7</v>
      </c>
      <c r="B1" s="229"/>
      <c r="C1" s="229" t="s">
        <v>148</v>
      </c>
      <c r="D1" s="229"/>
      <c r="E1" s="98" t="s">
        <v>171</v>
      </c>
    </row>
    <row r="2" spans="1:15" ht="27.75" customHeight="1" thickBot="1">
      <c r="A2" s="255" t="s">
        <v>305</v>
      </c>
      <c r="B2" s="256"/>
      <c r="C2" s="258" t="s">
        <v>209</v>
      </c>
      <c r="D2" s="52" t="str">
        <f>IF('予選ﾘｰｸﾞ順位'!B18="","",'予選ﾘｰｸﾞ順位'!B18)</f>
        <v>奈良合同</v>
      </c>
      <c r="E2" s="53" t="str">
        <f>IF('予選ﾘｰｸﾞ順位'!C18="","",'予選ﾘｰｸﾞ順位'!C18)</f>
        <v>坂出</v>
      </c>
      <c r="F2" s="53" t="str">
        <f>IF('予選ﾘｰｸﾞ順位'!D18="","",'予選ﾘｰｸﾞ順位'!D18)</f>
        <v>鳴門渦潮</v>
      </c>
      <c r="G2" s="53" t="str">
        <f>IF('予選ﾘｰｸﾞ順位'!E18="","",'予選ﾘｰｸﾞ順位'!E18)</f>
        <v>高松北</v>
      </c>
      <c r="H2" s="53" t="str">
        <f>IF('予選ﾘｰｸﾞ順位'!F18="","",'予選ﾘｰｸﾞ順位'!F18)</f>
        <v>帝塚山Ｂ</v>
      </c>
      <c r="I2" s="99" t="s">
        <v>2</v>
      </c>
      <c r="J2" s="100" t="s">
        <v>3</v>
      </c>
      <c r="K2" s="100" t="s">
        <v>4</v>
      </c>
      <c r="L2" s="101" t="s">
        <v>5</v>
      </c>
      <c r="M2" s="259" t="s">
        <v>25</v>
      </c>
      <c r="N2" s="260" t="s">
        <v>0</v>
      </c>
      <c r="O2" s="261" t="s">
        <v>1</v>
      </c>
    </row>
    <row r="3" spans="1:16" ht="27.75" customHeight="1">
      <c r="A3" s="103" t="s">
        <v>8</v>
      </c>
      <c r="B3" s="241" t="str">
        <f>IF(D2="","",D2)</f>
        <v>奈良合同</v>
      </c>
      <c r="C3" s="242"/>
      <c r="D3" s="35"/>
      <c r="E3" s="30" t="s">
        <v>313</v>
      </c>
      <c r="F3" s="30" t="s">
        <v>313</v>
      </c>
      <c r="G3" s="30" t="s">
        <v>308</v>
      </c>
      <c r="H3" s="30" t="s">
        <v>316</v>
      </c>
      <c r="I3" s="104">
        <f>IF(LEFT(H3,1)="3",1,0)+IF(LEFT(G3,1)="3",1,0)+IF(LEFT(F3,1)="3",1,0)+IF(LEFT(E3,1)="3",1,0)+IF(LEFT(D3,1)="3",1,0)</f>
        <v>0</v>
      </c>
      <c r="J3" s="105">
        <f>IF(RIGHT(H3,1)="3",1,0)+IF(RIGHT(G3,1)="3",1,0)+IF(RIGHT(F3,1)="3",1,0)+IF(RIGHT(E3,1)="3",1,0)+IF(RIGHT(D3,1)="3",1,0)</f>
        <v>4</v>
      </c>
      <c r="K3" s="105">
        <f>IF(LEFT(H3,1)="W",1,0)+IF(LEFT(G3,1)="W",1,0)+IF(LEFT(F3,1)="W",1,0)+IF(LEFT(E3,1)="W",1,0)+IF(LEFT(D3,1)="W",1,0)</f>
        <v>0</v>
      </c>
      <c r="L3" s="106">
        <f>IF(LEFT(H3,1)="L",1,0)+IF(LEFT(G3,1)="L",1,0)+IF(LEFT(F3,1)="L",1,0)+IF(LEFT(E3,1)="L",1,0)+IF(LEFT(D3,1)="L",1,0)</f>
        <v>0</v>
      </c>
      <c r="M3" s="107" t="str">
        <f>IF(SUM(I3:L3)=0,"/",I3+K3&amp;"/"&amp;J3+L3)</f>
        <v>0/4</v>
      </c>
      <c r="N3" s="108">
        <f>IF(SUM(I3:L3)=0,"",I3*2+J3+K3*2)</f>
        <v>4</v>
      </c>
      <c r="O3" s="109">
        <f>IF(SUM(I3:L3)=0,"",RANK(N3,$N$3:$N$7,0))</f>
        <v>5</v>
      </c>
      <c r="P3" s="22" t="str">
        <f>B3</f>
        <v>奈良合同</v>
      </c>
    </row>
    <row r="4" spans="1:16" ht="27.75" customHeight="1">
      <c r="A4" s="110" t="s">
        <v>9</v>
      </c>
      <c r="B4" s="243" t="str">
        <f>IF(E2="","",E2)</f>
        <v>坂出</v>
      </c>
      <c r="C4" s="244"/>
      <c r="D4" s="36" t="str">
        <f>IF(LEFT(E3,1)="W","L W/O",IF(LEFT(E3,1)="L","W W/O",IF(E3="-","-",RIGHT(E3,1)&amp;"-"&amp;LEFT(E3,1))))</f>
        <v>3-2</v>
      </c>
      <c r="E4" s="5"/>
      <c r="F4" s="3" t="s">
        <v>316</v>
      </c>
      <c r="G4" s="3" t="s">
        <v>314</v>
      </c>
      <c r="H4" s="3" t="s">
        <v>313</v>
      </c>
      <c r="I4" s="111">
        <f>IF(LEFT(H4,1)="3",1,0)+IF(LEFT(G4,1)="3",1,0)+IF(LEFT(F4,1)="3",1,0)+IF(LEFT(E4,1)="3",1,0)+IF(LEFT(D4,1)="3",1,0)</f>
        <v>1</v>
      </c>
      <c r="J4" s="112">
        <f>IF(RIGHT(H4,1)="3",1,0)+IF(RIGHT(G4,1)="3",1,0)+IF(RIGHT(F4,1)="3",1,0)+IF(RIGHT(E4,1)="3",1,0)+IF(RIGHT(D4,1)="3",1,0)</f>
        <v>3</v>
      </c>
      <c r="K4" s="112">
        <f>IF(LEFT(H4,1)="W",1,0)+IF(LEFT(G4,1)="W",1,0)+IF(LEFT(F4,1)="W",1,0)+IF(LEFT(E4,1)="W",1,0)+IF(LEFT(D4,1)="W",1,0)</f>
        <v>0</v>
      </c>
      <c r="L4" s="113">
        <f>IF(LEFT(H4,1)="L",1,0)+IF(LEFT(G4,1)="L",1,0)+IF(LEFT(F4,1)="L",1,0)+IF(LEFT(E4,1)="L",1,0)+IF(LEFT(D4,1)="L",1,0)</f>
        <v>0</v>
      </c>
      <c r="M4" s="114" t="str">
        <f>IF(SUM(I4:L4)=0,"/",I4+K4&amp;"/"&amp;J4+L4)</f>
        <v>1/3</v>
      </c>
      <c r="N4" s="115">
        <f>IF(SUM(I4:L4)=0,"",I4*2+J4+K4*2)</f>
        <v>5</v>
      </c>
      <c r="O4" s="116">
        <f>IF(SUM(I4:L4)=0,"",RANK(N4,$N$3:$N$7,0))</f>
        <v>4</v>
      </c>
      <c r="P4" s="22" t="str">
        <f>B4</f>
        <v>坂出</v>
      </c>
    </row>
    <row r="5" spans="1:16" ht="27.75" customHeight="1">
      <c r="A5" s="110" t="s">
        <v>10</v>
      </c>
      <c r="B5" s="243" t="str">
        <f>IF(F2="","",F2)</f>
        <v>鳴門渦潮</v>
      </c>
      <c r="C5" s="244"/>
      <c r="D5" s="36" t="str">
        <f>IF(LEFT(F3,1)="W","L W/O",IF(LEFT(F3,1)="L","W W/O",IF(F3="-","-",RIGHT(F3,1)&amp;"-"&amp;LEFT(F3,1))))</f>
        <v>3-2</v>
      </c>
      <c r="E5" s="7" t="str">
        <f>IF(LEFT(F4,1)="W","L W/O",IF(LEFT(F4,1)="L","W W/O",IF(F4="-","-",RIGHT(F4,1)&amp;"-"&amp;LEFT(F4,1))))</f>
        <v>3-0</v>
      </c>
      <c r="F5" s="5"/>
      <c r="G5" s="3" t="s">
        <v>314</v>
      </c>
      <c r="H5" s="3" t="s">
        <v>309</v>
      </c>
      <c r="I5" s="111">
        <f>IF(LEFT(H5,1)="3",1,0)+IF(LEFT(G5,1)="3",1,0)+IF(LEFT(F5,1)="3",1,0)+IF(LEFT(E5,1)="3",1,0)+IF(LEFT(D5,1)="3",1,0)</f>
        <v>2</v>
      </c>
      <c r="J5" s="112">
        <f>IF(RIGHT(H5,1)="3",1,0)+IF(RIGHT(G5,1)="3",1,0)+IF(RIGHT(F5,1)="3",1,0)+IF(RIGHT(E5,1)="3",1,0)+IF(RIGHT(D5,1)="3",1,0)</f>
        <v>2</v>
      </c>
      <c r="K5" s="112">
        <f>IF(LEFT(H5,1)="W",1,0)+IF(LEFT(G5,1)="W",1,0)+IF(LEFT(F5,1)="W",1,0)+IF(LEFT(E5,1)="W",1,0)+IF(LEFT(D5,1)="W",1,0)</f>
        <v>0</v>
      </c>
      <c r="L5" s="113">
        <f>IF(LEFT(H5,1)="L",1,0)+IF(LEFT(G5,1)="L",1,0)+IF(LEFT(F5,1)="L",1,0)+IF(LEFT(E5,1)="L",1,0)+IF(LEFT(D5,1)="L",1,0)</f>
        <v>0</v>
      </c>
      <c r="M5" s="114" t="str">
        <f>IF(SUM(I5:L5)=0,"/",I5+K5&amp;"/"&amp;J5+L5)</f>
        <v>2/2</v>
      </c>
      <c r="N5" s="115">
        <f>IF(SUM(I5:L5)=0,"",I5*2+J5+K5*2)</f>
        <v>6</v>
      </c>
      <c r="O5" s="116">
        <f>IF(SUM(I5:L5)=0,"",RANK(N5,$N$3:$N$7,0))</f>
        <v>3</v>
      </c>
      <c r="P5" s="22" t="str">
        <f>B5</f>
        <v>鳴門渦潮</v>
      </c>
    </row>
    <row r="6" spans="1:16" ht="27.75" customHeight="1">
      <c r="A6" s="110" t="s">
        <v>11</v>
      </c>
      <c r="B6" s="243" t="str">
        <f>IF(G2="","",G2)</f>
        <v>高松北</v>
      </c>
      <c r="C6" s="244"/>
      <c r="D6" s="36" t="str">
        <f>IF(LEFT(G3,1)="W","L W/O",IF(LEFT(G3,1)="L","W W/O",IF(G3="-","-",RIGHT(G3,1)&amp;"-"&amp;LEFT(G3,1))))</f>
        <v>3-1</v>
      </c>
      <c r="E6" s="7" t="str">
        <f>IF(LEFT(G4,1)="W","L W/O",IF(LEFT(G4,1)="L","W W/O",IF(G4="-","-",RIGHT(G4,1)&amp;"-"&amp;LEFT(G4,1))))</f>
        <v>3-2</v>
      </c>
      <c r="F6" s="7" t="str">
        <f>IF(LEFT(G5,1)="W","L W/O",IF(LEFT(G5,1)="L","W W/O",IF(G5="-","-",RIGHT(G5,1)&amp;"-"&amp;LEFT(G5,1))))</f>
        <v>3-2</v>
      </c>
      <c r="G6" s="5"/>
      <c r="H6" s="3" t="s">
        <v>313</v>
      </c>
      <c r="I6" s="111">
        <f>IF(LEFT(H6,1)="3",1,0)+IF(LEFT(G6,1)="3",1,0)+IF(LEFT(F6,1)="3",1,0)+IF(LEFT(E6,1)="3",1,0)+IF(LEFT(D6,1)="3",1,0)</f>
        <v>3</v>
      </c>
      <c r="J6" s="112">
        <f>IF(RIGHT(H6,1)="3",1,0)+IF(RIGHT(G6,1)="3",1,0)+IF(RIGHT(F6,1)="3",1,0)+IF(RIGHT(E6,1)="3",1,0)+IF(RIGHT(D6,1)="3",1,0)</f>
        <v>1</v>
      </c>
      <c r="K6" s="112">
        <f>IF(LEFT(H6,1)="W",1,0)+IF(LEFT(G6,1)="W",1,0)+IF(LEFT(F6,1)="W",1,0)+IF(LEFT(E6,1)="W",1,0)+IF(LEFT(D6,1)="W",1,0)</f>
        <v>0</v>
      </c>
      <c r="L6" s="113">
        <f>IF(LEFT(H6,1)="L",1,0)+IF(LEFT(G6,1)="L",1,0)+IF(LEFT(F6,1)="L",1,0)+IF(LEFT(E6,1)="L",1,0)+IF(LEFT(D6,1)="L",1,0)</f>
        <v>0</v>
      </c>
      <c r="M6" s="114" t="str">
        <f>IF(SUM(I6:L6)=0,"/",I6+K6&amp;"/"&amp;J6+L6)</f>
        <v>3/1</v>
      </c>
      <c r="N6" s="115">
        <f>IF(SUM(I6:L6)=0,"",I6*2+J6+K6*2)</f>
        <v>7</v>
      </c>
      <c r="O6" s="116">
        <f>IF(SUM(I6:L6)=0,"",RANK(N6,$N$3:$N$7,0))</f>
        <v>2</v>
      </c>
      <c r="P6" s="22" t="str">
        <f>B6</f>
        <v>高松北</v>
      </c>
    </row>
    <row r="7" spans="1:16" ht="27.75" customHeight="1" thickBot="1">
      <c r="A7" s="144" t="s">
        <v>12</v>
      </c>
      <c r="B7" s="245" t="str">
        <f>IF(H2="","",H2)</f>
        <v>帝塚山Ｂ</v>
      </c>
      <c r="C7" s="246"/>
      <c r="D7" s="38" t="str">
        <f>IF(LEFT(H3,1)="W","L W/O",IF(LEFT(H3,1)="L","W W/O",IF(H3="-","-",RIGHT(H3,1)&amp;"-"&amp;LEFT(H3,1))))</f>
        <v>3-0</v>
      </c>
      <c r="E7" s="8" t="str">
        <f>IF(LEFT(H4,1)="W","L W/O",IF(LEFT(H4,1)="L","W W/O",IF(H4="-","-",RIGHT(H4,1)&amp;"-"&amp;LEFT(H4,1))))</f>
        <v>3-2</v>
      </c>
      <c r="F7" s="8" t="str">
        <f>IF(LEFT(H5,1)="W","L W/O",IF(LEFT(H5,1)="L","W W/O",IF(H5="-","-",RIGHT(H5,1)&amp;"-"&amp;LEFT(H5,1))))</f>
        <v>3-0</v>
      </c>
      <c r="G7" s="8" t="str">
        <f>IF(LEFT(H6,1)="W","L W/O",IF(LEFT(H6,1)="L","W W/O",IF(H6="-","-",RIGHT(H6,1)&amp;"-"&amp;LEFT(H6,1))))</f>
        <v>3-2</v>
      </c>
      <c r="H7" s="23"/>
      <c r="I7" s="119">
        <f>IF(LEFT(H7,1)="3",1,0)+IF(LEFT(G7,1)="3",1,0)+IF(LEFT(F7,1)="3",1,0)+IF(LEFT(E7,1)="3",1,0)+IF(LEFT(D7,1)="3",1,0)</f>
        <v>4</v>
      </c>
      <c r="J7" s="120">
        <f>IF(RIGHT(H7,1)="3",1,0)+IF(RIGHT(G7,1)="3",1,0)+IF(RIGHT(F7,1)="3",1,0)+IF(RIGHT(E7,1)="3",1,0)+IF(RIGHT(D7,1)="3",1,0)</f>
        <v>0</v>
      </c>
      <c r="K7" s="120">
        <f>IF(LEFT(H7,1)="W",1,0)+IF(LEFT(G7,1)="W",1,0)+IF(LEFT(F7,1)="W",1,0)+IF(LEFT(E7,1)="W",1,0)+IF(LEFT(D7,1)="W",1,0)</f>
        <v>0</v>
      </c>
      <c r="L7" s="121">
        <f>IF(LEFT(H7,1)="L",1,0)+IF(LEFT(G7,1)="L",1,0)+IF(LEFT(F7,1)="L",1,0)+IF(LEFT(E7,1)="L",1,0)+IF(LEFT(D7,1)="L",1,0)</f>
        <v>0</v>
      </c>
      <c r="M7" s="90" t="str">
        <f>IF(SUM(I7:L7)=0,"/",I7+K7&amp;"/"&amp;J7+L7)</f>
        <v>4/0</v>
      </c>
      <c r="N7" s="91">
        <f>IF(SUM(I7:L7)=0,"",I7*2+J7+K7*2)</f>
        <v>8</v>
      </c>
      <c r="O7" s="92">
        <f>IF(SUM(I7:L7)=0,"",RANK(N7,$N$3:$N$7,0))</f>
        <v>1</v>
      </c>
      <c r="P7" s="22" t="str">
        <f>B7</f>
        <v>帝塚山Ｂ</v>
      </c>
    </row>
    <row r="8" spans="1:15" ht="27.75" customHeight="1" thickBot="1">
      <c r="A8" s="10"/>
      <c r="B8" s="122"/>
      <c r="C8" s="122"/>
      <c r="D8" s="15"/>
      <c r="E8" s="15"/>
      <c r="F8" s="15"/>
      <c r="G8" s="15"/>
      <c r="H8" s="15"/>
      <c r="I8" s="19"/>
      <c r="J8" s="19"/>
      <c r="K8" s="19"/>
      <c r="L8" s="19"/>
      <c r="M8" s="20"/>
      <c r="N8" s="20"/>
      <c r="O8" s="20"/>
    </row>
    <row r="9" spans="1:15" ht="25.5" customHeight="1" thickBot="1">
      <c r="A9" s="10"/>
      <c r="B9" s="262" t="s">
        <v>17</v>
      </c>
      <c r="C9" s="263"/>
      <c r="D9" s="123" t="s">
        <v>18</v>
      </c>
      <c r="E9" s="100" t="s">
        <v>19</v>
      </c>
      <c r="F9" s="100" t="s">
        <v>20</v>
      </c>
      <c r="G9" s="100" t="s">
        <v>21</v>
      </c>
      <c r="H9" s="102" t="s">
        <v>22</v>
      </c>
      <c r="I9" s="19"/>
      <c r="J9" s="19"/>
      <c r="K9" s="19"/>
      <c r="L9" s="19"/>
      <c r="M9" s="20"/>
      <c r="N9" s="20"/>
      <c r="O9" s="20"/>
    </row>
    <row r="10" spans="1:15" ht="25.5" customHeight="1">
      <c r="A10" s="10"/>
      <c r="B10" s="221" t="s">
        <v>190</v>
      </c>
      <c r="C10" s="222"/>
      <c r="D10" s="125" t="s">
        <v>34</v>
      </c>
      <c r="E10" s="126" t="s">
        <v>39</v>
      </c>
      <c r="F10" s="126" t="s">
        <v>42</v>
      </c>
      <c r="G10" s="126" t="s">
        <v>45</v>
      </c>
      <c r="H10" s="145" t="s">
        <v>48</v>
      </c>
      <c r="I10" s="19"/>
      <c r="J10" s="19"/>
      <c r="K10" s="19"/>
      <c r="L10" s="19"/>
      <c r="M10" s="20"/>
      <c r="N10" s="20"/>
      <c r="O10" s="20"/>
    </row>
    <row r="11" spans="1:15" ht="25.5" customHeight="1" thickBot="1">
      <c r="A11" s="10"/>
      <c r="B11" s="200" t="s">
        <v>191</v>
      </c>
      <c r="C11" s="201"/>
      <c r="D11" s="131" t="s">
        <v>35</v>
      </c>
      <c r="E11" s="132" t="s">
        <v>37</v>
      </c>
      <c r="F11" s="132" t="s">
        <v>44</v>
      </c>
      <c r="G11" s="132" t="s">
        <v>46</v>
      </c>
      <c r="H11" s="146" t="s">
        <v>32</v>
      </c>
      <c r="I11" s="19"/>
      <c r="J11" s="19"/>
      <c r="K11" s="19"/>
      <c r="L11" s="19"/>
      <c r="M11" s="20"/>
      <c r="N11" s="20"/>
      <c r="O11" s="20"/>
    </row>
    <row r="12" spans="1:15" ht="27.75" customHeight="1" thickBot="1">
      <c r="A12" s="10"/>
      <c r="B12" s="122"/>
      <c r="C12" s="122"/>
      <c r="D12" s="133"/>
      <c r="E12" s="133"/>
      <c r="F12" s="133"/>
      <c r="G12" s="133"/>
      <c r="H12" s="133"/>
      <c r="I12" s="133"/>
      <c r="J12" s="133"/>
      <c r="K12" s="133"/>
      <c r="L12" s="133"/>
      <c r="M12" s="10"/>
      <c r="N12" s="10"/>
      <c r="O12" s="10"/>
    </row>
    <row r="13" spans="1:15" ht="27.75" customHeight="1" thickBot="1">
      <c r="A13" s="255" t="s">
        <v>306</v>
      </c>
      <c r="B13" s="256"/>
      <c r="C13" s="258" t="s">
        <v>210</v>
      </c>
      <c r="D13" s="52" t="str">
        <f>IF('予選ﾘｰｸﾞ順位'!G18="","",'予選ﾘｰｸﾞ順位'!G18)</f>
        <v>観音寺一</v>
      </c>
      <c r="E13" s="53" t="str">
        <f>IF('予選ﾘｰｸﾞ順位'!H18="","",'予選ﾘｰｸﾞ順位'!H18)</f>
        <v>奈良朱雀</v>
      </c>
      <c r="F13" s="53" t="str">
        <f>IF('予選ﾘｰｸﾞ順位'!I18="","",'予選ﾘｰｸﾞ順位'!I18)</f>
        <v>奈良北</v>
      </c>
      <c r="G13" s="53" t="str">
        <f>IF('予選ﾘｰｸﾞ順位'!J18="","",'予選ﾘｰｸﾞ順位'!J18)</f>
        <v>高瀬</v>
      </c>
      <c r="H13" s="53" t="str">
        <f>IF('予選ﾘｰｸﾞ順位'!K18="","",'予選ﾘｰｸﾞ順位'!K18)</f>
        <v>鳥取西</v>
      </c>
      <c r="I13" s="99" t="s">
        <v>2</v>
      </c>
      <c r="J13" s="100" t="s">
        <v>3</v>
      </c>
      <c r="K13" s="100" t="s">
        <v>4</v>
      </c>
      <c r="L13" s="101" t="s">
        <v>5</v>
      </c>
      <c r="M13" s="259" t="s">
        <v>25</v>
      </c>
      <c r="N13" s="260" t="s">
        <v>0</v>
      </c>
      <c r="O13" s="261" t="s">
        <v>1</v>
      </c>
    </row>
    <row r="14" spans="1:16" ht="27.75" customHeight="1">
      <c r="A14" s="103" t="s">
        <v>13</v>
      </c>
      <c r="B14" s="241" t="str">
        <f>IF(D13="","",D13)</f>
        <v>観音寺一</v>
      </c>
      <c r="C14" s="242"/>
      <c r="D14" s="35"/>
      <c r="E14" s="30" t="s">
        <v>318</v>
      </c>
      <c r="F14" s="30" t="s">
        <v>307</v>
      </c>
      <c r="G14" s="30" t="s">
        <v>311</v>
      </c>
      <c r="H14" s="30" t="s">
        <v>309</v>
      </c>
      <c r="I14" s="104">
        <f>IF(LEFT(H14,1)="3",1,0)+IF(LEFT(G14,1)="3",1,0)+IF(LEFT(F14,1)="3",1,0)+IF(LEFT(E14,1)="3",1,0)+IF(LEFT(D14,1)="3",1,0)</f>
        <v>2</v>
      </c>
      <c r="J14" s="105">
        <f>IF(RIGHT(H14,1)="3",1,0)+IF(RIGHT(G14,1)="3",1,0)+IF(RIGHT(F14,1)="3",1,0)+IF(RIGHT(E14,1)="3",1,0)+IF(RIGHT(D14,1)="3",1,0)</f>
        <v>2</v>
      </c>
      <c r="K14" s="105">
        <f>IF(LEFT(H14,1)="W",1,0)+IF(LEFT(G14,1)="W",1,0)+IF(LEFT(F14,1)="W",1,0)+IF(LEFT(E14,1)="W",1,0)+IF(LEFT(D14,1)="W",1,0)</f>
        <v>0</v>
      </c>
      <c r="L14" s="106">
        <f>IF(LEFT(H14,1)="L",1,0)+IF(LEFT(G14,1)="L",1,0)+IF(LEFT(F14,1)="L",1,0)+IF(LEFT(E14,1)="L",1,0)+IF(LEFT(D14,1)="L",1,0)</f>
        <v>0</v>
      </c>
      <c r="M14" s="107" t="str">
        <f>IF(SUM(I14:L14)=0,"/",I14+K14&amp;"/"&amp;J14+L14)</f>
        <v>2/2</v>
      </c>
      <c r="N14" s="108">
        <f>IF(SUM(I14:L14)=0,"",I14*2+J14+K14*2)</f>
        <v>6</v>
      </c>
      <c r="O14" s="109">
        <f>IF(SUM(I14:L14)=0,"",RANK(N14,$N$14:$N$18,0))</f>
        <v>3</v>
      </c>
      <c r="P14" s="22" t="str">
        <f>B14</f>
        <v>観音寺一</v>
      </c>
    </row>
    <row r="15" spans="1:16" ht="27.75" customHeight="1">
      <c r="A15" s="110" t="s">
        <v>14</v>
      </c>
      <c r="B15" s="243" t="str">
        <f>IF(E13="","",E13)</f>
        <v>奈良朱雀</v>
      </c>
      <c r="C15" s="244"/>
      <c r="D15" s="36" t="str">
        <f>IF(LEFT(E14,1)="W","L W/O",IF(LEFT(E14,1)="L","W W/O",IF(E14="-","-",RIGHT(E14,1)&amp;"-"&amp;LEFT(E14,1))))</f>
        <v>3-1</v>
      </c>
      <c r="E15" s="5"/>
      <c r="F15" s="3" t="s">
        <v>311</v>
      </c>
      <c r="G15" s="3" t="s">
        <v>310</v>
      </c>
      <c r="H15" s="3" t="s">
        <v>313</v>
      </c>
      <c r="I15" s="111">
        <f>IF(LEFT(H15,1)="3",1,0)+IF(LEFT(G15,1)="3",1,0)+IF(LEFT(F15,1)="3",1,0)+IF(LEFT(E15,1)="3",1,0)+IF(LEFT(D15,1)="3",1,0)</f>
        <v>3</v>
      </c>
      <c r="J15" s="112">
        <f>IF(RIGHT(H15,1)="3",1,0)+IF(RIGHT(G15,1)="3",1,0)+IF(RIGHT(F15,1)="3",1,0)+IF(RIGHT(E15,1)="3",1,0)+IF(RIGHT(D15,1)="3",1,0)</f>
        <v>1</v>
      </c>
      <c r="K15" s="112">
        <f>IF(LEFT(H15,1)="W",1,0)+IF(LEFT(G15,1)="W",1,0)+IF(LEFT(F15,1)="W",1,0)+IF(LEFT(E15,1)="W",1,0)+IF(LEFT(D15,1)="W",1,0)</f>
        <v>0</v>
      </c>
      <c r="L15" s="113">
        <f>IF(LEFT(H15,1)="L",1,0)+IF(LEFT(G15,1)="L",1,0)+IF(LEFT(F15,1)="L",1,0)+IF(LEFT(E15,1)="L",1,0)+IF(LEFT(D15,1)="L",1,0)</f>
        <v>0</v>
      </c>
      <c r="M15" s="114" t="str">
        <f>IF(SUM(I15:L15)=0,"/",I15+K15&amp;"/"&amp;J15+L15)</f>
        <v>3/1</v>
      </c>
      <c r="N15" s="115">
        <f>IF(SUM(I15:L15)=0,"",I15*2+J15+K15*2)</f>
        <v>7</v>
      </c>
      <c r="O15" s="116">
        <f>IF(SUM(I15:L15)=0,"",RANK(N15,$N$14:$N$18,0))</f>
        <v>2</v>
      </c>
      <c r="P15" s="22" t="str">
        <f>B15</f>
        <v>奈良朱雀</v>
      </c>
    </row>
    <row r="16" spans="1:16" ht="27.75" customHeight="1">
      <c r="A16" s="110" t="s">
        <v>15</v>
      </c>
      <c r="B16" s="243" t="str">
        <f>IF(F13="","",F13)</f>
        <v>奈良北</v>
      </c>
      <c r="C16" s="244"/>
      <c r="D16" s="36" t="str">
        <f>IF(LEFT(F14,1)="W","L W/O",IF(LEFT(F14,1)="L","W W/O",IF(F14="-","-",RIGHT(F14,1)&amp;"-"&amp;LEFT(F14,1))))</f>
        <v>0-3</v>
      </c>
      <c r="E16" s="7" t="str">
        <f>IF(LEFT(F15,1)="W","L W/O",IF(LEFT(F15,1)="L","W W/O",IF(F15="-","-",RIGHT(F15,1)&amp;"-"&amp;LEFT(F15,1))))</f>
        <v>2-3</v>
      </c>
      <c r="F16" s="5"/>
      <c r="G16" s="3" t="s">
        <v>309</v>
      </c>
      <c r="H16" s="3" t="s">
        <v>309</v>
      </c>
      <c r="I16" s="111">
        <f>IF(LEFT(H16,1)="3",1,0)+IF(LEFT(G16,1)="3",1,0)+IF(LEFT(F16,1)="3",1,0)+IF(LEFT(E16,1)="3",1,0)+IF(LEFT(D16,1)="3",1,0)</f>
        <v>0</v>
      </c>
      <c r="J16" s="112">
        <f>IF(RIGHT(H16,1)="3",1,0)+IF(RIGHT(G16,1)="3",1,0)+IF(RIGHT(F16,1)="3",1,0)+IF(RIGHT(E16,1)="3",1,0)+IF(RIGHT(D16,1)="3",1,0)</f>
        <v>4</v>
      </c>
      <c r="K16" s="112">
        <f>IF(LEFT(H16,1)="W",1,0)+IF(LEFT(G16,1)="W",1,0)+IF(LEFT(F16,1)="W",1,0)+IF(LEFT(E16,1)="W",1,0)+IF(LEFT(D16,1)="W",1,0)</f>
        <v>0</v>
      </c>
      <c r="L16" s="113">
        <f>IF(LEFT(H16,1)="L",1,0)+IF(LEFT(G16,1)="L",1,0)+IF(LEFT(F16,1)="L",1,0)+IF(LEFT(E16,1)="L",1,0)+IF(LEFT(D16,1)="L",1,0)</f>
        <v>0</v>
      </c>
      <c r="M16" s="114" t="str">
        <f>IF(SUM(I16:L16)=0,"/",I16+K16&amp;"/"&amp;J16+L16)</f>
        <v>0/4</v>
      </c>
      <c r="N16" s="115">
        <f>IF(SUM(I16:L16)=0,"",I16*2+J16+K16*2)</f>
        <v>4</v>
      </c>
      <c r="O16" s="116">
        <f>IF(SUM(I16:L16)=0,"",RANK(N16,$N$14:$N$18,0))</f>
        <v>5</v>
      </c>
      <c r="P16" s="22" t="str">
        <f>B16</f>
        <v>奈良北</v>
      </c>
    </row>
    <row r="17" spans="1:16" ht="27.75" customHeight="1">
      <c r="A17" s="110" t="s">
        <v>16</v>
      </c>
      <c r="B17" s="243" t="str">
        <f>IF(G13="","",G13)</f>
        <v>高瀬</v>
      </c>
      <c r="C17" s="244"/>
      <c r="D17" s="36" t="str">
        <f>IF(LEFT(G14,1)="W","L W/O",IF(LEFT(G14,1)="L","W W/O",IF(G14="-","-",RIGHT(G14,1)&amp;"-"&amp;LEFT(G14,1))))</f>
        <v>2-3</v>
      </c>
      <c r="E17" s="7" t="str">
        <f>IF(LEFT(G15,1)="W","L W/O",IF(LEFT(G15,1)="L","W W/O",IF(G15="-","-",RIGHT(G15,1)&amp;"-"&amp;LEFT(G15,1))))</f>
        <v>1-3</v>
      </c>
      <c r="F17" s="7" t="str">
        <f>IF(LEFT(G16,1)="W","L W/O",IF(LEFT(G16,1)="L","W W/O",IF(G16="-","-",RIGHT(G16,1)&amp;"-"&amp;LEFT(G16,1))))</f>
        <v>3-0</v>
      </c>
      <c r="G17" s="5"/>
      <c r="H17" s="3" t="s">
        <v>308</v>
      </c>
      <c r="I17" s="111">
        <f>IF(LEFT(H17,1)="3",1,0)+IF(LEFT(G17,1)="3",1,0)+IF(LEFT(F17,1)="3",1,0)+IF(LEFT(E17,1)="3",1,0)+IF(LEFT(D17,1)="3",1,0)</f>
        <v>1</v>
      </c>
      <c r="J17" s="112">
        <f>IF(RIGHT(H17,1)="3",1,0)+IF(RIGHT(G17,1)="3",1,0)+IF(RIGHT(F17,1)="3",1,0)+IF(RIGHT(E17,1)="3",1,0)+IF(RIGHT(D17,1)="3",1,0)</f>
        <v>3</v>
      </c>
      <c r="K17" s="112">
        <f>IF(LEFT(H17,1)="W",1,0)+IF(LEFT(G17,1)="W",1,0)+IF(LEFT(F17,1)="W",1,0)+IF(LEFT(E17,1)="W",1,0)+IF(LEFT(D17,1)="W",1,0)</f>
        <v>0</v>
      </c>
      <c r="L17" s="113">
        <f>IF(LEFT(H17,1)="L",1,0)+IF(LEFT(G17,1)="L",1,0)+IF(LEFT(F17,1)="L",1,0)+IF(LEFT(E17,1)="L",1,0)+IF(LEFT(D17,1)="L",1,0)</f>
        <v>0</v>
      </c>
      <c r="M17" s="114" t="str">
        <f>IF(SUM(I17:L17)=0,"/",I17+K17&amp;"/"&amp;J17+L17)</f>
        <v>1/3</v>
      </c>
      <c r="N17" s="115">
        <f>IF(SUM(I17:L17)=0,"",I17*2+J17+K17*2)</f>
        <v>5</v>
      </c>
      <c r="O17" s="116">
        <f>IF(SUM(I17:L17)=0,"",RANK(N17,$N$14:$N$18,0))</f>
        <v>4</v>
      </c>
      <c r="P17" s="22" t="str">
        <f>B17</f>
        <v>高瀬</v>
      </c>
    </row>
    <row r="18" spans="1:16" ht="27.75" customHeight="1" thickBot="1">
      <c r="A18" s="144" t="s">
        <v>66</v>
      </c>
      <c r="B18" s="245" t="str">
        <f>IF(H13="","",H13)</f>
        <v>鳥取西</v>
      </c>
      <c r="C18" s="246"/>
      <c r="D18" s="38" t="str">
        <f>IF(LEFT(H14,1)="W","L W/O",IF(LEFT(H14,1)="L","W W/O",IF(H14="-","-",RIGHT(H14,1)&amp;"-"&amp;LEFT(H14,1))))</f>
        <v>3-0</v>
      </c>
      <c r="E18" s="8" t="str">
        <f>IF(LEFT(H15,1)="W","L W/O",IF(LEFT(H15,1)="L","W W/O",IF(H15="-","-",RIGHT(H15,1)&amp;"-"&amp;LEFT(H15,1))))</f>
        <v>3-2</v>
      </c>
      <c r="F18" s="8" t="str">
        <f>IF(LEFT(H16,1)="W","L W/O",IF(LEFT(H16,1)="L","W W/O",IF(H16="-","-",RIGHT(H16,1)&amp;"-"&amp;LEFT(H16,1))))</f>
        <v>3-0</v>
      </c>
      <c r="G18" s="8" t="str">
        <f>IF(LEFT(H17,1)="W","L W/O",IF(LEFT(H17,1)="L","W W/O",IF(H17="-","-",RIGHT(H17,1)&amp;"-"&amp;LEFT(H17,1))))</f>
        <v>3-1</v>
      </c>
      <c r="H18" s="23"/>
      <c r="I18" s="119">
        <f>IF(LEFT(H18,1)="3",1,0)+IF(LEFT(G18,1)="3",1,0)+IF(LEFT(F18,1)="3",1,0)+IF(LEFT(E18,1)="3",1,0)+IF(LEFT(D18,1)="3",1,0)</f>
        <v>4</v>
      </c>
      <c r="J18" s="120">
        <f>IF(RIGHT(H18,1)="3",1,0)+IF(RIGHT(G18,1)="3",1,0)+IF(RIGHT(F18,1)="3",1,0)+IF(RIGHT(E18,1)="3",1,0)+IF(RIGHT(D18,1)="3",1,0)</f>
        <v>0</v>
      </c>
      <c r="K18" s="120">
        <f>IF(LEFT(H18,1)="W",1,0)+IF(LEFT(G18,1)="W",1,0)+IF(LEFT(F18,1)="W",1,0)+IF(LEFT(E18,1)="W",1,0)+IF(LEFT(D18,1)="W",1,0)</f>
        <v>0</v>
      </c>
      <c r="L18" s="121">
        <f>IF(LEFT(H18,1)="L",1,0)+IF(LEFT(G18,1)="L",1,0)+IF(LEFT(F18,1)="L",1,0)+IF(LEFT(E18,1)="L",1,0)+IF(LEFT(D18,1)="L",1,0)</f>
        <v>0</v>
      </c>
      <c r="M18" s="90" t="str">
        <f>IF(SUM(I18:L18)=0,"/",I18+K18&amp;"/"&amp;J18+L18)</f>
        <v>4/0</v>
      </c>
      <c r="N18" s="91">
        <f>IF(SUM(I18:L18)=0,"",I18*2+J18+K18*2)</f>
        <v>8</v>
      </c>
      <c r="O18" s="92">
        <f>IF(SUM(I18:L18)=0,"",RANK(N18,$N$14:$N$18,0))</f>
        <v>1</v>
      </c>
      <c r="P18" s="22" t="str">
        <f>B18</f>
        <v>鳥取西</v>
      </c>
    </row>
    <row r="19" spans="1:15" ht="27.75" customHeight="1" thickBot="1">
      <c r="A19" s="10"/>
      <c r="B19" s="21"/>
      <c r="C19" s="21"/>
      <c r="D19" s="15"/>
      <c r="E19" s="15"/>
      <c r="F19" s="15"/>
      <c r="G19" s="15"/>
      <c r="H19" s="15"/>
      <c r="I19" s="19"/>
      <c r="J19" s="19"/>
      <c r="K19" s="19"/>
      <c r="L19" s="19"/>
      <c r="M19" s="20"/>
      <c r="N19" s="20"/>
      <c r="O19" s="20"/>
    </row>
    <row r="20" spans="2:8" ht="25.5" customHeight="1" thickBot="1">
      <c r="B20" s="262" t="s">
        <v>17</v>
      </c>
      <c r="C20" s="263"/>
      <c r="D20" s="123" t="s">
        <v>18</v>
      </c>
      <c r="E20" s="100" t="s">
        <v>19</v>
      </c>
      <c r="F20" s="100" t="s">
        <v>20</v>
      </c>
      <c r="G20" s="100" t="s">
        <v>21</v>
      </c>
      <c r="H20" s="102" t="s">
        <v>22</v>
      </c>
    </row>
    <row r="21" spans="2:8" ht="25.5" customHeight="1">
      <c r="B21" s="221" t="s">
        <v>192</v>
      </c>
      <c r="C21" s="222"/>
      <c r="D21" s="125" t="s">
        <v>114</v>
      </c>
      <c r="E21" s="126" t="s">
        <v>115</v>
      </c>
      <c r="F21" s="126" t="s">
        <v>117</v>
      </c>
      <c r="G21" s="126" t="s">
        <v>118</v>
      </c>
      <c r="H21" s="145" t="s">
        <v>47</v>
      </c>
    </row>
    <row r="22" spans="2:8" ht="25.5" customHeight="1" thickBot="1">
      <c r="B22" s="200" t="s">
        <v>193</v>
      </c>
      <c r="C22" s="201"/>
      <c r="D22" s="131" t="s">
        <v>95</v>
      </c>
      <c r="E22" s="132" t="s">
        <v>116</v>
      </c>
      <c r="F22" s="132" t="s">
        <v>92</v>
      </c>
      <c r="G22" s="132" t="s">
        <v>119</v>
      </c>
      <c r="H22" s="146" t="s">
        <v>85</v>
      </c>
    </row>
    <row r="23" ht="27.75" customHeight="1"/>
    <row r="24" ht="27.75" customHeight="1" thickBot="1"/>
    <row r="25" spans="2:8" ht="27.75" customHeight="1" thickBot="1">
      <c r="B25" s="264" t="s">
        <v>52</v>
      </c>
      <c r="C25" s="265"/>
      <c r="D25" s="136" t="s">
        <v>164</v>
      </c>
      <c r="E25" s="137"/>
      <c r="F25" s="138" t="s">
        <v>165</v>
      </c>
      <c r="H25" s="266" t="s">
        <v>340</v>
      </c>
    </row>
    <row r="26" spans="2:17" ht="27.75" customHeight="1">
      <c r="B26" s="230">
        <v>1</v>
      </c>
      <c r="C26" s="199"/>
      <c r="D26" s="61" t="str">
        <f>VLOOKUP($B26,$O$3:$P$7,2,FALSE)</f>
        <v>帝塚山Ｂ</v>
      </c>
      <c r="E26" s="30" t="s">
        <v>317</v>
      </c>
      <c r="F26" s="58" t="str">
        <f>VLOOKUP($B26,$O$14:$P$18,2,FALSE)</f>
        <v>鳥取西</v>
      </c>
      <c r="H26" s="75">
        <v>41</v>
      </c>
      <c r="I26" s="93" t="e">
        <f>VLOOKUP($B26,$Q$17:$R$23,2,FALSE)</f>
        <v>#N/A</v>
      </c>
      <c r="J26" s="82">
        <v>47</v>
      </c>
      <c r="K26" s="82"/>
      <c r="L26" s="82"/>
      <c r="M26" s="139" t="s">
        <v>243</v>
      </c>
      <c r="N26" s="235">
        <f>H26+5</f>
        <v>46</v>
      </c>
      <c r="O26" s="236"/>
      <c r="P26" s="147"/>
      <c r="Q26" s="139" t="s">
        <v>242</v>
      </c>
    </row>
    <row r="27" spans="2:17" ht="27.75" customHeight="1">
      <c r="B27" s="227">
        <v>2</v>
      </c>
      <c r="C27" s="228"/>
      <c r="D27" s="62" t="str">
        <f>VLOOKUP($B27,$O$3:$P$7,2,FALSE)</f>
        <v>高松北</v>
      </c>
      <c r="E27" s="3" t="s">
        <v>312</v>
      </c>
      <c r="F27" s="59" t="str">
        <f>VLOOKUP($B27,$O$14:$P$18,2,FALSE)</f>
        <v>奈良朱雀</v>
      </c>
      <c r="H27" s="77">
        <f>H26+1</f>
        <v>42</v>
      </c>
      <c r="I27" s="148" t="s">
        <v>222</v>
      </c>
      <c r="J27" s="83">
        <v>48</v>
      </c>
      <c r="K27" s="141"/>
      <c r="L27" s="83"/>
      <c r="M27" s="140" t="s">
        <v>234</v>
      </c>
      <c r="N27" s="247">
        <f>N26+1</f>
        <v>47</v>
      </c>
      <c r="O27" s="248"/>
      <c r="P27" s="149"/>
      <c r="Q27" s="150" t="s">
        <v>241</v>
      </c>
    </row>
    <row r="28" spans="2:17" ht="27.75" customHeight="1">
      <c r="B28" s="227">
        <v>3</v>
      </c>
      <c r="C28" s="228"/>
      <c r="D28" s="62" t="str">
        <f>VLOOKUP($B28,$O$3:$P$7,2,FALSE)</f>
        <v>鳴門渦潮</v>
      </c>
      <c r="E28" s="3" t="s">
        <v>318</v>
      </c>
      <c r="F28" s="59" t="str">
        <f>VLOOKUP($B28,$O$14:$P$18,2,FALSE)</f>
        <v>観音寺一</v>
      </c>
      <c r="H28" s="77">
        <f>H27+1</f>
        <v>43</v>
      </c>
      <c r="I28" s="148" t="s">
        <v>220</v>
      </c>
      <c r="J28" s="83">
        <v>49</v>
      </c>
      <c r="K28" s="141"/>
      <c r="L28" s="83"/>
      <c r="M28" s="140" t="s">
        <v>211</v>
      </c>
      <c r="N28" s="249"/>
      <c r="O28" s="250"/>
      <c r="P28" s="149"/>
      <c r="Q28" s="151" t="s">
        <v>321</v>
      </c>
    </row>
    <row r="29" spans="2:17" ht="27.75" customHeight="1">
      <c r="B29" s="247" t="s">
        <v>322</v>
      </c>
      <c r="C29" s="253"/>
      <c r="D29" s="66" t="s">
        <v>241</v>
      </c>
      <c r="E29" s="67" t="s">
        <v>312</v>
      </c>
      <c r="F29" s="68" t="s">
        <v>320</v>
      </c>
      <c r="H29" s="77">
        <f>H28+1</f>
        <v>44</v>
      </c>
      <c r="I29" s="148" t="s">
        <v>286</v>
      </c>
      <c r="J29" s="83">
        <v>50</v>
      </c>
      <c r="K29" s="141"/>
      <c r="L29" s="83"/>
      <c r="M29" s="140" t="s">
        <v>232</v>
      </c>
      <c r="N29" s="247">
        <v>49</v>
      </c>
      <c r="O29" s="248"/>
      <c r="P29" s="149"/>
      <c r="Q29" s="150" t="s">
        <v>240</v>
      </c>
    </row>
    <row r="30" spans="2:17" ht="27.75" customHeight="1" thickBot="1">
      <c r="B30" s="251"/>
      <c r="C30" s="254"/>
      <c r="D30" s="69" t="s">
        <v>240</v>
      </c>
      <c r="E30" s="70" t="s">
        <v>318</v>
      </c>
      <c r="F30" s="71" t="s">
        <v>321</v>
      </c>
      <c r="H30" s="78">
        <f>H29+1</f>
        <v>45</v>
      </c>
      <c r="I30" s="152" t="s">
        <v>219</v>
      </c>
      <c r="J30" s="84">
        <v>51</v>
      </c>
      <c r="K30" s="142"/>
      <c r="L30" s="84"/>
      <c r="M30" s="143" t="s">
        <v>231</v>
      </c>
      <c r="N30" s="251"/>
      <c r="O30" s="252"/>
      <c r="P30" s="153"/>
      <c r="Q30" s="154" t="s">
        <v>320</v>
      </c>
    </row>
  </sheetData>
  <sheetProtection/>
  <mergeCells count="28">
    <mergeCell ref="B28:C28"/>
    <mergeCell ref="B29:C30"/>
    <mergeCell ref="B22:C22"/>
    <mergeCell ref="B25:C25"/>
    <mergeCell ref="B26:C26"/>
    <mergeCell ref="B27:C27"/>
    <mergeCell ref="B17:C17"/>
    <mergeCell ref="B18:C18"/>
    <mergeCell ref="B20:C20"/>
    <mergeCell ref="B21:C21"/>
    <mergeCell ref="A13:B13"/>
    <mergeCell ref="B15:C15"/>
    <mergeCell ref="B14:C14"/>
    <mergeCell ref="B16:C16"/>
    <mergeCell ref="B3:C3"/>
    <mergeCell ref="B4:C4"/>
    <mergeCell ref="B5:C5"/>
    <mergeCell ref="B10:C10"/>
    <mergeCell ref="N27:O28"/>
    <mergeCell ref="N29:O30"/>
    <mergeCell ref="N26:O26"/>
    <mergeCell ref="A1:B1"/>
    <mergeCell ref="C1:D1"/>
    <mergeCell ref="B11:C11"/>
    <mergeCell ref="B7:C7"/>
    <mergeCell ref="B9:C9"/>
    <mergeCell ref="A2:B2"/>
    <mergeCell ref="B6:C6"/>
  </mergeCells>
  <conditionalFormatting sqref="J8 I3:J7">
    <cfRule type="cellIs" priority="2" dxfId="0" operator="equal" stopIfTrue="1">
      <formula>"-"</formula>
    </cfRule>
  </conditionalFormatting>
  <conditionalFormatting sqref="D26:D30 F26:F30">
    <cfRule type="expression" priority="2" dxfId="11" stopIfTrue="1">
      <formula>ISERROR(D26)=TRUE</formula>
    </cfRule>
  </conditionalFormatting>
  <dataValidations count="1">
    <dataValidation allowBlank="1" showInputMessage="1" showErrorMessage="1" imeMode="off" sqref="E14:H14 F4:H4 H5:H6 G5 E3:H3 F15:H15 H16:H17 G16 E26:E30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38"/>
  <sheetViews>
    <sheetView tabSelected="1" view="pageBreakPreview" zoomScaleNormal="75" zoomScaleSheetLayoutView="100" zoomScalePageLayoutView="0" workbookViewId="0" topLeftCell="A1">
      <selection activeCell="P11" sqref="P11"/>
    </sheetView>
  </sheetViews>
  <sheetFormatPr defaultColWidth="9.00390625" defaultRowHeight="30" customHeight="1"/>
  <cols>
    <col min="1" max="2" width="4.625" style="22" customWidth="1"/>
    <col min="3" max="10" width="10.625" style="22" customWidth="1"/>
    <col min="11" max="14" width="6.875" style="22" hidden="1" customWidth="1"/>
    <col min="15" max="15" width="10.625" style="22" customWidth="1"/>
    <col min="16" max="17" width="6.25390625" style="22" customWidth="1"/>
    <col min="18" max="18" width="0" style="22" hidden="1" customWidth="1"/>
    <col min="19" max="16384" width="9.00390625" style="22" customWidth="1"/>
  </cols>
  <sheetData>
    <row r="1" spans="1:5" ht="27.75" customHeight="1" thickBot="1">
      <c r="A1" s="229" t="s">
        <v>6</v>
      </c>
      <c r="B1" s="229"/>
      <c r="C1" s="229" t="s">
        <v>148</v>
      </c>
      <c r="D1" s="229"/>
      <c r="E1" s="98" t="s">
        <v>149</v>
      </c>
    </row>
    <row r="2" spans="1:17" ht="27.75" customHeight="1" thickBot="1">
      <c r="A2" s="255" t="s">
        <v>150</v>
      </c>
      <c r="B2" s="256"/>
      <c r="C2" s="257" t="s">
        <v>57</v>
      </c>
      <c r="D2" s="52" t="str">
        <f>IF('予選ﾘｰｸﾞ順位'!B5="","",'予選ﾘｰｸﾞ順位'!B5)</f>
        <v>明徳義塾Ａ</v>
      </c>
      <c r="E2" s="53" t="str">
        <f>IF('予選ﾘｰｸﾞ順位'!C5="","",'予選ﾘｰｸﾞ順位'!C5)</f>
        <v>尽誠Ｂ</v>
      </c>
      <c r="F2" s="53" t="str">
        <f>IF('予選ﾘｰｸﾞ順位'!D5="","",'予選ﾘｰｸﾞ順位'!D5)</f>
        <v>県和歌山商</v>
      </c>
      <c r="G2" s="53" t="str">
        <f>IF('予選ﾘｰｸﾞ順位'!E5="","",'予選ﾘｰｸﾞ順位'!E5)</f>
        <v>倉敷工業Ｂ</v>
      </c>
      <c r="H2" s="53" t="str">
        <f>IF('予選ﾘｰｸﾞ順位'!F5="","",'予選ﾘｰｸﾞ順位'!F5)</f>
        <v>高松中央Ａ</v>
      </c>
      <c r="I2" s="53" t="str">
        <f>IF('予選ﾘｰｸﾞ順位'!G5="","",'予選ﾘｰｸﾞ順位'!G5)</f>
        <v>鳥取敬愛Ａ</v>
      </c>
      <c r="J2" s="53" t="str">
        <f>IF('予選ﾘｰｸﾞ順位'!H5="","",'予選ﾘｰｸﾞ順位'!H5)</f>
        <v>鹿児島商Ａ</v>
      </c>
      <c r="K2" s="99" t="s">
        <v>2</v>
      </c>
      <c r="L2" s="100" t="s">
        <v>3</v>
      </c>
      <c r="M2" s="100" t="s">
        <v>4</v>
      </c>
      <c r="N2" s="101" t="s">
        <v>5</v>
      </c>
      <c r="O2" s="259" t="s">
        <v>25</v>
      </c>
      <c r="P2" s="260" t="s">
        <v>0</v>
      </c>
      <c r="Q2" s="261" t="s">
        <v>1</v>
      </c>
    </row>
    <row r="3" spans="1:18" ht="27.75" customHeight="1">
      <c r="A3" s="103" t="s">
        <v>8</v>
      </c>
      <c r="B3" s="202" t="str">
        <f>IF(D2="","",D2)</f>
        <v>明徳義塾Ａ</v>
      </c>
      <c r="C3" s="203"/>
      <c r="D3" s="35"/>
      <c r="E3" s="30" t="s">
        <v>315</v>
      </c>
      <c r="F3" s="30" t="s">
        <v>312</v>
      </c>
      <c r="G3" s="30" t="s">
        <v>315</v>
      </c>
      <c r="H3" s="30" t="s">
        <v>315</v>
      </c>
      <c r="I3" s="31" t="s">
        <v>307</v>
      </c>
      <c r="J3" s="32" t="s">
        <v>307</v>
      </c>
      <c r="K3" s="104">
        <f aca="true" t="shared" si="0" ref="K3:K9">IF(LEFT(J3,1)="3",1,0)+IF(LEFT(I3,1)="3",1,0)+IF(LEFT(H3,1)="3",1,0)+IF(LEFT(G3,1)="3",1,0)+IF(LEFT(F3,1)="3",1,0)+IF(LEFT(E3,1)="3",1,0)+IF(LEFT(D3,1)="3",1,0)</f>
        <v>6</v>
      </c>
      <c r="L3" s="105">
        <f aca="true" t="shared" si="1" ref="L3:L9">IF(RIGHT(J3,1)="3",1,0)+IF(RIGHT(I3,1)="3",1,0)+IF(RIGHT(H3,1)="3",1,0)+IF(RIGHT(G3,1)="3",1,0)+IF(RIGHT(F3,1)="3",1,0)+IF(RIGHT(E3,1)="3",1,0)+IF(RIGHT(D3,1)="3",1,0)</f>
        <v>0</v>
      </c>
      <c r="M3" s="105">
        <f aca="true" t="shared" si="2" ref="M3:M9">IF(LEFT(J3,1)="W",1,0)+IF(LEFT(I3,1)="W",1,0)+IF(LEFT(H3,1)="W",1,0)+IF(LEFT(G3,1)="W",1,0)+IF(LEFT(F3,1)="W",1,0)+IF(LEFT(E3,1)="W",1,0)+IF(LEFT(D3,1)="W",1,0)</f>
        <v>0</v>
      </c>
      <c r="N3" s="106">
        <f aca="true" t="shared" si="3" ref="N3:N9">IF(LEFT(J3,1)="L",1,0)+IF(LEFT(I3,1)="L",1,0)+IF(LEFT(H3,1)="L",1,0)+IF(LEFT(G3,1)="L",1,0)+IF(LEFT(F3,1)="L",1,0)+IF(LEFT(E3,1)="L",1,0)+IF(LEFT(D3,1)="L",1,0)</f>
        <v>0</v>
      </c>
      <c r="O3" s="107" t="str">
        <f aca="true" t="shared" si="4" ref="O3:O8">IF(SUM(K3:N3)=0,"/",K3+M3&amp;"/"&amp;L3+N3)</f>
        <v>6/0</v>
      </c>
      <c r="P3" s="108">
        <f aca="true" t="shared" si="5" ref="P3:P8">IF(SUM(K3:N3)=0,"",K3*2+L3+M3*2)</f>
        <v>12</v>
      </c>
      <c r="Q3" s="109">
        <f>IF(SUM(K3:N3)=0,"",RANK(P3,$P$3:$P$9,0))</f>
        <v>1</v>
      </c>
      <c r="R3" s="22" t="str">
        <f>B3</f>
        <v>明徳義塾Ａ</v>
      </c>
    </row>
    <row r="4" spans="1:18" ht="27.75" customHeight="1">
      <c r="A4" s="110" t="s">
        <v>9</v>
      </c>
      <c r="B4" s="213" t="str">
        <f>IF(E2="","",E2)</f>
        <v>尽誠Ｂ</v>
      </c>
      <c r="C4" s="214"/>
      <c r="D4" s="36" t="str">
        <f>IF(LEFT(E3,1)="W","L W/O",IF(LEFT(E3,1)="L","W W/O",IF(E3="-","-",RIGHT(E3,1)&amp;"-"&amp;LEFT(E3,1))))</f>
        <v>0-3</v>
      </c>
      <c r="E4" s="5"/>
      <c r="F4" s="3" t="s">
        <v>308</v>
      </c>
      <c r="G4" s="3" t="s">
        <v>312</v>
      </c>
      <c r="H4" s="3" t="s">
        <v>314</v>
      </c>
      <c r="I4" s="174" t="s">
        <v>310</v>
      </c>
      <c r="J4" s="175" t="s">
        <v>309</v>
      </c>
      <c r="K4" s="111">
        <f t="shared" si="0"/>
        <v>2</v>
      </c>
      <c r="L4" s="112">
        <f t="shared" si="1"/>
        <v>4</v>
      </c>
      <c r="M4" s="112">
        <f t="shared" si="2"/>
        <v>0</v>
      </c>
      <c r="N4" s="113">
        <f t="shared" si="3"/>
        <v>0</v>
      </c>
      <c r="O4" s="114" t="str">
        <f t="shared" si="4"/>
        <v>2/4</v>
      </c>
      <c r="P4" s="115">
        <f t="shared" si="5"/>
        <v>8</v>
      </c>
      <c r="Q4" s="116">
        <v>6</v>
      </c>
      <c r="R4" s="22" t="str">
        <f aca="true" t="shared" si="6" ref="R4:R9">B4</f>
        <v>尽誠Ｂ</v>
      </c>
    </row>
    <row r="5" spans="1:18" ht="27.75" customHeight="1">
      <c r="A5" s="110" t="s">
        <v>10</v>
      </c>
      <c r="B5" s="213" t="str">
        <f>IF(F2="","",F2)</f>
        <v>県和歌山商</v>
      </c>
      <c r="C5" s="214"/>
      <c r="D5" s="36" t="str">
        <f>IF(LEFT(F3,1)="W","L W/O",IF(LEFT(F3,1)="L","W W/O",IF(F3="-","-",RIGHT(F3,1)&amp;"-"&amp;LEFT(F3,1))))</f>
        <v>1-3</v>
      </c>
      <c r="E5" s="7" t="str">
        <f>IF(LEFT(F4,1)="W","L W/O",IF(LEFT(F4,1)="L","W W/O",IF(F4="-","-",RIGHT(F4,1)&amp;"-"&amp;LEFT(F4,1))))</f>
        <v>3-1</v>
      </c>
      <c r="F5" s="5"/>
      <c r="G5" s="172" t="s">
        <v>313</v>
      </c>
      <c r="H5" s="172" t="s">
        <v>311</v>
      </c>
      <c r="I5" s="14" t="s">
        <v>308</v>
      </c>
      <c r="J5" s="4" t="s">
        <v>307</v>
      </c>
      <c r="K5" s="111">
        <f t="shared" si="0"/>
        <v>3</v>
      </c>
      <c r="L5" s="112">
        <f t="shared" si="1"/>
        <v>3</v>
      </c>
      <c r="M5" s="112">
        <f t="shared" si="2"/>
        <v>0</v>
      </c>
      <c r="N5" s="113">
        <f t="shared" si="3"/>
        <v>0</v>
      </c>
      <c r="O5" s="114" t="str">
        <f t="shared" si="4"/>
        <v>3/3</v>
      </c>
      <c r="P5" s="115">
        <f t="shared" si="5"/>
        <v>9</v>
      </c>
      <c r="Q5" s="116">
        <v>3</v>
      </c>
      <c r="R5" s="22" t="str">
        <f t="shared" si="6"/>
        <v>県和歌山商</v>
      </c>
    </row>
    <row r="6" spans="1:18" ht="27.75" customHeight="1">
      <c r="A6" s="110" t="s">
        <v>11</v>
      </c>
      <c r="B6" s="213" t="str">
        <f>IF(G2="","",G2)</f>
        <v>倉敷工業Ｂ</v>
      </c>
      <c r="C6" s="214"/>
      <c r="D6" s="36" t="str">
        <f>IF(LEFT(G3,1)="W","L W/O",IF(LEFT(G3,1)="L","W W/O",IF(G3="-","-",RIGHT(G3,1)&amp;"-"&amp;LEFT(G3,1))))</f>
        <v>0-3</v>
      </c>
      <c r="E6" s="7" t="str">
        <f>IF(LEFT(G4,1)="W","L W/O",IF(LEFT(G4,1)="L","W W/O",IF(G4="-","-",RIGHT(G4,1)&amp;"-"&amp;LEFT(G4,1))))</f>
        <v>1-3</v>
      </c>
      <c r="F6" s="173" t="str">
        <f>IF(LEFT(G5,1)="W","L W/O",IF(LEFT(G5,1)="L","W W/O",IF(G5="-","-",RIGHT(G5,1)&amp;"-"&amp;LEFT(G5,1))))</f>
        <v>3-2</v>
      </c>
      <c r="G6" s="5"/>
      <c r="H6" s="172" t="s">
        <v>311</v>
      </c>
      <c r="I6" s="14" t="s">
        <v>308</v>
      </c>
      <c r="J6" s="4" t="s">
        <v>312</v>
      </c>
      <c r="K6" s="111">
        <f t="shared" si="0"/>
        <v>3</v>
      </c>
      <c r="L6" s="112">
        <f t="shared" si="1"/>
        <v>3</v>
      </c>
      <c r="M6" s="112">
        <f t="shared" si="2"/>
        <v>0</v>
      </c>
      <c r="N6" s="113">
        <f t="shared" si="3"/>
        <v>0</v>
      </c>
      <c r="O6" s="114" t="str">
        <f t="shared" si="4"/>
        <v>3/3</v>
      </c>
      <c r="P6" s="115">
        <f t="shared" si="5"/>
        <v>9</v>
      </c>
      <c r="Q6" s="116">
        <f>IF(SUM(K6:N6)=0,"",RANK(P6,$P$3:$P$9,0))</f>
        <v>2</v>
      </c>
      <c r="R6" s="22" t="str">
        <f t="shared" si="6"/>
        <v>倉敷工業Ｂ</v>
      </c>
    </row>
    <row r="7" spans="1:18" ht="27.75" customHeight="1">
      <c r="A7" s="110" t="s">
        <v>12</v>
      </c>
      <c r="B7" s="213" t="str">
        <f>IF(H2="","",H2)</f>
        <v>高松中央Ａ</v>
      </c>
      <c r="C7" s="214"/>
      <c r="D7" s="36" t="str">
        <f>IF(LEFT(H3,1)="W","L W/O",IF(LEFT(H3,1)="L","W W/O",IF(H3="-","-",RIGHT(H3,1)&amp;"-"&amp;LEFT(H3,1))))</f>
        <v>0-3</v>
      </c>
      <c r="E7" s="7" t="str">
        <f>IF(LEFT(H4,1)="W","L W/O",IF(LEFT(H4,1)="L","W W/O",IF(H4="-","-",RIGHT(H4,1)&amp;"-"&amp;LEFT(H4,1))))</f>
        <v>3-2</v>
      </c>
      <c r="F7" s="173" t="str">
        <f>IF(LEFT(H5,1)="W","L W/O",IF(LEFT(H5,1)="L","W W/O",IF(H5="-","-",RIGHT(H5,1)&amp;"-"&amp;LEFT(H5,1))))</f>
        <v>2-3</v>
      </c>
      <c r="G7" s="173" t="str">
        <f>IF(LEFT(H6,1)="W","L W/O",IF(LEFT(H6,1)="L","W W/O",IF(H6="-","-",RIGHT(H6,1)&amp;"-"&amp;LEFT(H6,1))))</f>
        <v>2-3</v>
      </c>
      <c r="H7" s="5"/>
      <c r="I7" s="14" t="s">
        <v>315</v>
      </c>
      <c r="J7" s="4" t="s">
        <v>310</v>
      </c>
      <c r="K7" s="111">
        <f t="shared" si="0"/>
        <v>3</v>
      </c>
      <c r="L7" s="112">
        <f t="shared" si="1"/>
        <v>3</v>
      </c>
      <c r="M7" s="112">
        <f t="shared" si="2"/>
        <v>0</v>
      </c>
      <c r="N7" s="113">
        <f t="shared" si="3"/>
        <v>0</v>
      </c>
      <c r="O7" s="114" t="str">
        <f t="shared" si="4"/>
        <v>3/3</v>
      </c>
      <c r="P7" s="115">
        <f t="shared" si="5"/>
        <v>9</v>
      </c>
      <c r="Q7" s="116">
        <v>4</v>
      </c>
      <c r="R7" s="22" t="str">
        <f t="shared" si="6"/>
        <v>高松中央Ａ</v>
      </c>
    </row>
    <row r="8" spans="1:18" ht="27.75" customHeight="1">
      <c r="A8" s="117" t="s">
        <v>13</v>
      </c>
      <c r="B8" s="215" t="str">
        <f>IF(I2="","",I2)</f>
        <v>鳥取敬愛Ａ</v>
      </c>
      <c r="C8" s="216"/>
      <c r="D8" s="37" t="str">
        <f>IF(LEFT(I3,1)="W","L W/O",IF(LEFT(I3,1)="L","W W/O",IF(I3="-","-",RIGHT(I3,1)&amp;"-"&amp;LEFT(I3,1))))</f>
        <v>0-3</v>
      </c>
      <c r="E8" s="176" t="str">
        <f>IF(LEFT(I4,1)="W","L W/O",IF(LEFT(I4,1)="L","W W/O",IF(I4="-","-",RIGHT(I4,1)&amp;"-"&amp;LEFT(I4,1))))</f>
        <v>1-3</v>
      </c>
      <c r="F8" s="17" t="str">
        <f>IF(LEFT(I5,1)="W","L W/O",IF(LEFT(I5,1)="L","W W/O",IF(I5="-","-",RIGHT(I5,1)&amp;"-"&amp;LEFT(I5,1))))</f>
        <v>3-1</v>
      </c>
      <c r="G8" s="17" t="str">
        <f>IF(LEFT(I6,1)="W","L W/O",IF(LEFT(I6,1)="L","W W/O",IF(I6="-","-",RIGHT(I6,1)&amp;"-"&amp;LEFT(I6,1))))</f>
        <v>3-1</v>
      </c>
      <c r="H8" s="17" t="str">
        <f>IF(LEFT(I7,1)="W","L W/O",IF(LEFT(I7,1)="L","W W/O",IF(I7="-","-",RIGHT(I7,1)&amp;"-"&amp;LEFT(I7,1))))</f>
        <v>0-3</v>
      </c>
      <c r="I8" s="18"/>
      <c r="J8" s="175" t="s">
        <v>316</v>
      </c>
      <c r="K8" s="111">
        <f t="shared" si="0"/>
        <v>2</v>
      </c>
      <c r="L8" s="112">
        <f t="shared" si="1"/>
        <v>4</v>
      </c>
      <c r="M8" s="112">
        <f t="shared" si="2"/>
        <v>0</v>
      </c>
      <c r="N8" s="113">
        <f t="shared" si="3"/>
        <v>0</v>
      </c>
      <c r="O8" s="87" t="str">
        <f t="shared" si="4"/>
        <v>2/4</v>
      </c>
      <c r="P8" s="88">
        <f t="shared" si="5"/>
        <v>8</v>
      </c>
      <c r="Q8" s="116">
        <v>7</v>
      </c>
      <c r="R8" s="22" t="str">
        <f t="shared" si="6"/>
        <v>鳥取敬愛Ａ</v>
      </c>
    </row>
    <row r="9" spans="1:18" ht="27.75" customHeight="1" thickBot="1">
      <c r="A9" s="118" t="s">
        <v>29</v>
      </c>
      <c r="B9" s="217" t="str">
        <f>IF(J2="","",J2)</f>
        <v>鹿児島商Ａ</v>
      </c>
      <c r="C9" s="218"/>
      <c r="D9" s="38" t="str">
        <f>IF(LEFT(J3,1)="W","L W/O",IF(LEFT(J3,1)="L","W W/O",IF(J3="-","-",RIGHT(J3,1)&amp;"-"&amp;LEFT(J3,1))))</f>
        <v>0-3</v>
      </c>
      <c r="E9" s="177" t="str">
        <f>IF(LEFT(J4,1)="W","L W/O",IF(LEFT(J4,1)="L","W W/O",IF(J4="-","-",RIGHT(J4,1)&amp;"-"&amp;LEFT(J4,1))))</f>
        <v>3-0</v>
      </c>
      <c r="F9" s="8" t="str">
        <f>IF(LEFT(J5,1)="W","L W/O",IF(LEFT(J5,1)="L","W W/O",IF(J5="-","-",RIGHT(J5,1)&amp;"-"&amp;LEFT(J5,1))))</f>
        <v>0-3</v>
      </c>
      <c r="G9" s="8" t="str">
        <f>IF(LEFT(J6,1)="W","L W/O",IF(LEFT(J6,1)="L","W W/O",IF(J6="-","-",RIGHT(J6,1)&amp;"-"&amp;LEFT(J6,1))))</f>
        <v>1-3</v>
      </c>
      <c r="H9" s="8" t="str">
        <f>IF(LEFT(J7,1)="W","L W/O",IF(LEFT(J7,1)="L","W W/O",IF(J7="-","-",RIGHT(J7,1)&amp;"-"&amp;LEFT(J7,1))))</f>
        <v>1-3</v>
      </c>
      <c r="I9" s="177" t="str">
        <f>IF(LEFT(J8,1)="W","L W/O",IF(LEFT(J8,1)="L","W W/O",IF(J8="-","-",RIGHT(J8,1)&amp;"-"&amp;LEFT(J8,1))))</f>
        <v>3-0</v>
      </c>
      <c r="J9" s="9"/>
      <c r="K9" s="119">
        <f t="shared" si="0"/>
        <v>2</v>
      </c>
      <c r="L9" s="120">
        <f t="shared" si="1"/>
        <v>4</v>
      </c>
      <c r="M9" s="120">
        <f t="shared" si="2"/>
        <v>0</v>
      </c>
      <c r="N9" s="121">
        <f t="shared" si="3"/>
        <v>0</v>
      </c>
      <c r="O9" s="90" t="str">
        <f>IF(SUM(K9:N9)=0,"/",K9+M9&amp;"/"&amp;L9+N9)</f>
        <v>2/4</v>
      </c>
      <c r="P9" s="91">
        <f>IF(SUM(K9:N9)=0,"",K9*2+L9+M9*2)</f>
        <v>8</v>
      </c>
      <c r="Q9" s="92">
        <f>IF(SUM(K9:N9)=0,"",RANK(P9,$P$3:$P$9,0))</f>
        <v>5</v>
      </c>
      <c r="R9" s="22" t="str">
        <f t="shared" si="6"/>
        <v>鹿児島商Ａ</v>
      </c>
    </row>
    <row r="10" spans="1:17" ht="27.75" customHeight="1" thickBot="1">
      <c r="A10" s="10"/>
      <c r="B10" s="122"/>
      <c r="C10" s="122"/>
      <c r="D10" s="15"/>
      <c r="E10" s="15"/>
      <c r="F10" s="15"/>
      <c r="G10" s="15"/>
      <c r="H10" s="15"/>
      <c r="I10" s="15"/>
      <c r="J10" s="16"/>
      <c r="K10" s="19"/>
      <c r="L10" s="19"/>
      <c r="M10" s="19"/>
      <c r="N10" s="19"/>
      <c r="O10" s="20"/>
      <c r="P10" s="20"/>
      <c r="Q10" s="20"/>
    </row>
    <row r="11" spans="1:17" ht="25.5" customHeight="1" thickBot="1">
      <c r="A11" s="10"/>
      <c r="B11" s="219" t="s">
        <v>17</v>
      </c>
      <c r="C11" s="220"/>
      <c r="D11" s="123" t="s">
        <v>18</v>
      </c>
      <c r="E11" s="100" t="s">
        <v>19</v>
      </c>
      <c r="F11" s="100" t="s">
        <v>20</v>
      </c>
      <c r="G11" s="100" t="s">
        <v>21</v>
      </c>
      <c r="H11" s="100" t="s">
        <v>22</v>
      </c>
      <c r="I11" s="100" t="s">
        <v>23</v>
      </c>
      <c r="J11" s="102" t="s">
        <v>24</v>
      </c>
      <c r="K11" s="19"/>
      <c r="L11" s="19"/>
      <c r="M11" s="19"/>
      <c r="N11" s="19"/>
      <c r="O11" s="20"/>
      <c r="P11" s="20"/>
      <c r="Q11" s="20"/>
    </row>
    <row r="12" spans="1:17" ht="25.5" customHeight="1">
      <c r="A12" s="10"/>
      <c r="B12" s="221" t="s">
        <v>74</v>
      </c>
      <c r="C12" s="222"/>
      <c r="D12" s="125" t="s">
        <v>30</v>
      </c>
      <c r="E12" s="126" t="s">
        <v>33</v>
      </c>
      <c r="F12" s="126" t="s">
        <v>36</v>
      </c>
      <c r="G12" s="126" t="s">
        <v>39</v>
      </c>
      <c r="H12" s="126" t="s">
        <v>42</v>
      </c>
      <c r="I12" s="126" t="s">
        <v>45</v>
      </c>
      <c r="J12" s="124" t="s">
        <v>48</v>
      </c>
      <c r="K12" s="19"/>
      <c r="L12" s="19"/>
      <c r="M12" s="19"/>
      <c r="N12" s="19"/>
      <c r="O12" s="20"/>
      <c r="P12" s="20"/>
      <c r="Q12" s="20"/>
    </row>
    <row r="13" spans="1:17" ht="25.5" customHeight="1">
      <c r="A13" s="10"/>
      <c r="B13" s="223" t="s">
        <v>75</v>
      </c>
      <c r="C13" s="224"/>
      <c r="D13" s="128" t="s">
        <v>31</v>
      </c>
      <c r="E13" s="129" t="s">
        <v>34</v>
      </c>
      <c r="F13" s="129" t="s">
        <v>38</v>
      </c>
      <c r="G13" s="129" t="s">
        <v>41</v>
      </c>
      <c r="H13" s="129" t="s">
        <v>44</v>
      </c>
      <c r="I13" s="129" t="s">
        <v>319</v>
      </c>
      <c r="J13" s="127" t="s">
        <v>49</v>
      </c>
      <c r="K13" s="19"/>
      <c r="L13" s="19"/>
      <c r="M13" s="19"/>
      <c r="N13" s="19"/>
      <c r="O13" s="20"/>
      <c r="P13" s="20"/>
      <c r="Q13" s="20"/>
    </row>
    <row r="14" spans="1:17" ht="25.5" customHeight="1" thickBot="1">
      <c r="A14" s="10"/>
      <c r="B14" s="200" t="s">
        <v>76</v>
      </c>
      <c r="C14" s="201"/>
      <c r="D14" s="131" t="s">
        <v>32</v>
      </c>
      <c r="E14" s="132" t="s">
        <v>35</v>
      </c>
      <c r="F14" s="132" t="s">
        <v>37</v>
      </c>
      <c r="G14" s="132" t="s">
        <v>40</v>
      </c>
      <c r="H14" s="132" t="s">
        <v>43</v>
      </c>
      <c r="I14" s="132" t="s">
        <v>47</v>
      </c>
      <c r="J14" s="130" t="s">
        <v>50</v>
      </c>
      <c r="K14" s="19"/>
      <c r="L14" s="19"/>
      <c r="M14" s="19"/>
      <c r="N14" s="19"/>
      <c r="O14" s="20"/>
      <c r="P14" s="20"/>
      <c r="Q14" s="20"/>
    </row>
    <row r="15" spans="1:17" ht="27.75" customHeight="1" thickBot="1">
      <c r="A15" s="10"/>
      <c r="B15" s="122"/>
      <c r="C15" s="122"/>
      <c r="D15" s="133"/>
      <c r="E15" s="133"/>
      <c r="F15" s="133"/>
      <c r="G15" s="133"/>
      <c r="H15" s="133"/>
      <c r="I15" s="10"/>
      <c r="J15" s="10"/>
      <c r="K15" s="133"/>
      <c r="L15" s="133"/>
      <c r="M15" s="133"/>
      <c r="N15" s="133"/>
      <c r="O15" s="10"/>
      <c r="P15" s="10"/>
      <c r="Q15" s="10"/>
    </row>
    <row r="16" spans="1:17" ht="27.75" customHeight="1" thickBot="1">
      <c r="A16" s="255" t="s">
        <v>151</v>
      </c>
      <c r="B16" s="256"/>
      <c r="C16" s="257" t="s">
        <v>200</v>
      </c>
      <c r="D16" s="134" t="str">
        <f>IF('予選ﾘｰｸﾞ順位'!I5="","",'予選ﾘｰｸﾞ順位'!I5)</f>
        <v>尽誠Ａ</v>
      </c>
      <c r="E16" s="135" t="str">
        <f>IF('予選ﾘｰｸﾞ順位'!J5="","",'予選ﾘｰｸﾞ順位'!J5)</f>
        <v>草津東Ａ</v>
      </c>
      <c r="F16" s="135" t="str">
        <f>IF('予選ﾘｰｸﾞ順位'!K5="","",'予選ﾘｰｸﾞ順位'!K5)</f>
        <v>倉敷工業Ａ</v>
      </c>
      <c r="G16" s="135" t="str">
        <f>IF('予選ﾘｰｸﾞ順位'!L5="","",'予選ﾘｰｸﾞ順位'!L5)</f>
        <v>小倉西</v>
      </c>
      <c r="H16" s="135" t="str">
        <f>IF('予選ﾘｰｸﾞ順位'!M5="","",'予選ﾘｰｸﾞ順位'!M5)</f>
        <v>明徳義塾Ｂ</v>
      </c>
      <c r="I16" s="135" t="str">
        <f>IF('予選ﾘｰｸﾞ順位'!N5="","",'予選ﾘｰｸﾞ順位'!N5)</f>
        <v>松山商Ａ</v>
      </c>
      <c r="J16" s="135" t="str">
        <f>IF('予選ﾘｰｸﾞ順位'!O5="","",'予選ﾘｰｸﾞ順位'!O5)</f>
        <v>城南Ａ</v>
      </c>
      <c r="K16" s="99" t="s">
        <v>2</v>
      </c>
      <c r="L16" s="100" t="s">
        <v>3</v>
      </c>
      <c r="M16" s="100" t="s">
        <v>4</v>
      </c>
      <c r="N16" s="101" t="s">
        <v>5</v>
      </c>
      <c r="O16" s="259" t="s">
        <v>25</v>
      </c>
      <c r="P16" s="260" t="s">
        <v>0</v>
      </c>
      <c r="Q16" s="261" t="s">
        <v>1</v>
      </c>
    </row>
    <row r="17" spans="1:18" ht="27.75" customHeight="1">
      <c r="A17" s="103" t="s">
        <v>15</v>
      </c>
      <c r="B17" s="202" t="str">
        <f>IF(D16="","",D16)</f>
        <v>尽誠Ａ</v>
      </c>
      <c r="C17" s="203"/>
      <c r="D17" s="35"/>
      <c r="E17" s="30" t="s">
        <v>315</v>
      </c>
      <c r="F17" s="30" t="s">
        <v>317</v>
      </c>
      <c r="G17" s="30" t="s">
        <v>315</v>
      </c>
      <c r="H17" s="30" t="s">
        <v>315</v>
      </c>
      <c r="I17" s="31" t="s">
        <v>307</v>
      </c>
      <c r="J17" s="32" t="s">
        <v>311</v>
      </c>
      <c r="K17" s="104">
        <f aca="true" t="shared" si="7" ref="K17:K23">IF(LEFT(J17,1)="3",1,0)+IF(LEFT(I17,1)="3",1,0)+IF(LEFT(H17,1)="3",1,0)+IF(LEFT(G17,1)="3",1,0)+IF(LEFT(F17,1)="3",1,0)+IF(LEFT(E17,1)="3",1,0)+IF(LEFT(D17,1)="3",1,0)</f>
        <v>6</v>
      </c>
      <c r="L17" s="105">
        <f aca="true" t="shared" si="8" ref="L17:L23">IF(RIGHT(J17,1)="3",1,0)+IF(RIGHT(I17,1)="3",1,0)+IF(RIGHT(H17,1)="3",1,0)+IF(RIGHT(G17,1)="3",1,0)+IF(RIGHT(F17,1)="3",1,0)+IF(RIGHT(E17,1)="3",1,0)+IF(RIGHT(D17,1)="3",1,0)</f>
        <v>0</v>
      </c>
      <c r="M17" s="105">
        <f aca="true" t="shared" si="9" ref="M17:M23">IF(LEFT(J17,1)="W",1,0)+IF(LEFT(I17,1)="W",1,0)+IF(LEFT(H17,1)="W",1,0)+IF(LEFT(G17,1)="W",1,0)+IF(LEFT(F17,1)="W",1,0)+IF(LEFT(E17,1)="W",1,0)+IF(LEFT(D17,1)="W",1,0)</f>
        <v>0</v>
      </c>
      <c r="N17" s="106">
        <f aca="true" t="shared" si="10" ref="N17:N23">IF(LEFT(J17,1)="L",1,0)+IF(LEFT(I17,1)="L",1,0)+IF(LEFT(H17,1)="L",1,0)+IF(LEFT(G17,1)="L",1,0)+IF(LEFT(F17,1)="L",1,0)+IF(LEFT(E17,1)="L",1,0)+IF(LEFT(D17,1)="L",1,0)</f>
        <v>0</v>
      </c>
      <c r="O17" s="107" t="str">
        <f aca="true" t="shared" si="11" ref="O17:O23">IF(SUM(K17:N17)=0,"/",K17+M17&amp;"/"&amp;L17+N17)</f>
        <v>6/0</v>
      </c>
      <c r="P17" s="108">
        <f aca="true" t="shared" si="12" ref="P17:P23">IF(SUM(K17:N17)=0,"",K17*2+L17+M17*2)</f>
        <v>12</v>
      </c>
      <c r="Q17" s="109">
        <f>IF(SUM(K17:N17)=0,"",RANK(P17,$P$17:$P$23,0))</f>
        <v>1</v>
      </c>
      <c r="R17" s="22" t="str">
        <f>B17</f>
        <v>尽誠Ａ</v>
      </c>
    </row>
    <row r="18" spans="1:18" ht="27.75" customHeight="1">
      <c r="A18" s="110" t="s">
        <v>65</v>
      </c>
      <c r="B18" s="213" t="str">
        <f>IF(E16="","",E16)</f>
        <v>草津東Ａ</v>
      </c>
      <c r="C18" s="214"/>
      <c r="D18" s="36" t="str">
        <f>IF(LEFT(E17,1)="W","L W/O",IF(LEFT(E17,1)="L","W W/O",IF(E17="-","-",RIGHT(E17,1)&amp;"-"&amp;LEFT(E17,1))))</f>
        <v>0-3</v>
      </c>
      <c r="E18" s="5"/>
      <c r="F18" s="3" t="s">
        <v>309</v>
      </c>
      <c r="G18" s="3" t="s">
        <v>317</v>
      </c>
      <c r="H18" s="3" t="s">
        <v>316</v>
      </c>
      <c r="I18" s="178" t="s">
        <v>313</v>
      </c>
      <c r="J18" s="4" t="s">
        <v>310</v>
      </c>
      <c r="K18" s="111">
        <f t="shared" si="7"/>
        <v>2</v>
      </c>
      <c r="L18" s="112">
        <f t="shared" si="8"/>
        <v>4</v>
      </c>
      <c r="M18" s="112">
        <f t="shared" si="9"/>
        <v>0</v>
      </c>
      <c r="N18" s="113">
        <f t="shared" si="10"/>
        <v>0</v>
      </c>
      <c r="O18" s="114" t="str">
        <f>IF(SUM(K18:N18)=0,"/",K18+M18&amp;"/"&amp;L18+N18)</f>
        <v>2/4</v>
      </c>
      <c r="P18" s="115">
        <f>IF(SUM(K18:N18)=0,"",K18*2+L18+M18*2)</f>
        <v>8</v>
      </c>
      <c r="Q18" s="116">
        <v>5</v>
      </c>
      <c r="R18" s="22" t="str">
        <f aca="true" t="shared" si="13" ref="R18:R23">B18</f>
        <v>草津東Ａ</v>
      </c>
    </row>
    <row r="19" spans="1:18" ht="27.75" customHeight="1">
      <c r="A19" s="110" t="s">
        <v>66</v>
      </c>
      <c r="B19" s="213" t="str">
        <f>IF(F16="","",F16)</f>
        <v>倉敷工業Ａ</v>
      </c>
      <c r="C19" s="214"/>
      <c r="D19" s="36" t="str">
        <f>IF(LEFT(F17,1)="W","L W/O",IF(LEFT(F17,1)="L","W W/O",IF(F17="-","-",RIGHT(F17,1)&amp;"-"&amp;LEFT(F17,1))))</f>
        <v>2-3</v>
      </c>
      <c r="E19" s="7" t="str">
        <f>IF(LEFT(F18,1)="W","L W/O",IF(LEFT(F18,1)="L","W W/O",IF(F18="-","-",RIGHT(F18,1)&amp;"-"&amp;LEFT(F18,1))))</f>
        <v>3-0</v>
      </c>
      <c r="F19" s="5"/>
      <c r="G19" s="3" t="s">
        <v>307</v>
      </c>
      <c r="H19" s="3" t="s">
        <v>313</v>
      </c>
      <c r="I19" s="14" t="s">
        <v>307</v>
      </c>
      <c r="J19" s="4" t="s">
        <v>312</v>
      </c>
      <c r="K19" s="111">
        <f t="shared" si="7"/>
        <v>4</v>
      </c>
      <c r="L19" s="112">
        <f t="shared" si="8"/>
        <v>2</v>
      </c>
      <c r="M19" s="112">
        <f t="shared" si="9"/>
        <v>0</v>
      </c>
      <c r="N19" s="113">
        <f t="shared" si="10"/>
        <v>0</v>
      </c>
      <c r="O19" s="114" t="str">
        <f>IF(SUM(K19:N19)=0,"/",K19+M19&amp;"/"&amp;L19+N19)</f>
        <v>4/2</v>
      </c>
      <c r="P19" s="115">
        <f>IF(SUM(K19:N19)=0,"",K19*2+L19+M19*2)</f>
        <v>10</v>
      </c>
      <c r="Q19" s="116">
        <f>IF(SUM(K19:N19)=0,"",RANK(P19,$P$17:$P$23,0))</f>
        <v>3</v>
      </c>
      <c r="R19" s="22" t="str">
        <f t="shared" si="13"/>
        <v>倉敷工業Ａ</v>
      </c>
    </row>
    <row r="20" spans="1:18" ht="27.75" customHeight="1">
      <c r="A20" s="110" t="s">
        <v>67</v>
      </c>
      <c r="B20" s="213" t="str">
        <f>IF(G16="","",G16)</f>
        <v>小倉西</v>
      </c>
      <c r="C20" s="214"/>
      <c r="D20" s="36" t="str">
        <f>IF(LEFT(G17,1)="W","L W/O",IF(LEFT(G17,1)="L","W W/O",IF(G17="-","-",RIGHT(G17,1)&amp;"-"&amp;LEFT(G17,1))))</f>
        <v>0-3</v>
      </c>
      <c r="E20" s="7" t="str">
        <f>IF(LEFT(G18,1)="W","L W/O",IF(LEFT(G18,1)="L","W W/O",IF(G18="-","-",RIGHT(G18,1)&amp;"-"&amp;LEFT(G18,1))))</f>
        <v>2-3</v>
      </c>
      <c r="F20" s="57" t="str">
        <f>IF(LEFT(G19,1)="W","L W/O",IF(LEFT(G19,1)="L","W W/O",IF(G19="-","-",RIGHT(G19,1)&amp;"-"&amp;LEFT(G19,1))))</f>
        <v>0-3</v>
      </c>
      <c r="G20" s="5"/>
      <c r="H20" s="3" t="s">
        <v>308</v>
      </c>
      <c r="I20" s="14" t="s">
        <v>313</v>
      </c>
      <c r="J20" s="175" t="s">
        <v>312</v>
      </c>
      <c r="K20" s="111">
        <f t="shared" si="7"/>
        <v>1</v>
      </c>
      <c r="L20" s="112">
        <f t="shared" si="8"/>
        <v>5</v>
      </c>
      <c r="M20" s="112">
        <f t="shared" si="9"/>
        <v>0</v>
      </c>
      <c r="N20" s="113">
        <f t="shared" si="10"/>
        <v>0</v>
      </c>
      <c r="O20" s="114" t="str">
        <f t="shared" si="11"/>
        <v>1/5</v>
      </c>
      <c r="P20" s="115">
        <f t="shared" si="12"/>
        <v>7</v>
      </c>
      <c r="Q20" s="116">
        <f>IF(SUM(K20:N20)=0,"",RANK(P20,$P$17:$P$23,0))</f>
        <v>6</v>
      </c>
      <c r="R20" s="22" t="str">
        <f t="shared" si="13"/>
        <v>小倉西</v>
      </c>
    </row>
    <row r="21" spans="1:18" ht="27.75" customHeight="1">
      <c r="A21" s="110" t="s">
        <v>68</v>
      </c>
      <c r="B21" s="213" t="str">
        <f>IF(H16="","",H16)</f>
        <v>明徳義塾Ｂ</v>
      </c>
      <c r="C21" s="214"/>
      <c r="D21" s="36" t="str">
        <f>IF(LEFT(H17,1)="W","L W/O",IF(LEFT(H17,1)="L","W W/O",IF(H17="-","-",RIGHT(H17,1)&amp;"-"&amp;LEFT(H17,1))))</f>
        <v>0-3</v>
      </c>
      <c r="E21" s="7" t="str">
        <f>IF(LEFT(H18,1)="W","L W/O",IF(LEFT(H18,1)="L","W W/O",IF(H18="-","-",RIGHT(H18,1)&amp;"-"&amp;LEFT(H18,1))))</f>
        <v>3-0</v>
      </c>
      <c r="F21" s="7" t="str">
        <f>IF(LEFT(H19,1)="W","L W/O",IF(LEFT(H19,1)="L","W W/O",IF(H19="-","-",RIGHT(H19,1)&amp;"-"&amp;LEFT(H19,1))))</f>
        <v>3-2</v>
      </c>
      <c r="G21" s="7" t="str">
        <f>IF(LEFT(H20,1)="W","L W/O",IF(LEFT(H20,1)="L","W W/O",IF(H20="-","-",RIGHT(H20,1)&amp;"-"&amp;LEFT(H20,1))))</f>
        <v>3-1</v>
      </c>
      <c r="H21" s="5"/>
      <c r="I21" s="14" t="s">
        <v>312</v>
      </c>
      <c r="J21" s="4" t="s">
        <v>310</v>
      </c>
      <c r="K21" s="111">
        <f t="shared" si="7"/>
        <v>5</v>
      </c>
      <c r="L21" s="112">
        <f t="shared" si="8"/>
        <v>1</v>
      </c>
      <c r="M21" s="112">
        <f t="shared" si="9"/>
        <v>0</v>
      </c>
      <c r="N21" s="113">
        <f t="shared" si="10"/>
        <v>0</v>
      </c>
      <c r="O21" s="114" t="str">
        <f t="shared" si="11"/>
        <v>5/1</v>
      </c>
      <c r="P21" s="115">
        <f t="shared" si="12"/>
        <v>11</v>
      </c>
      <c r="Q21" s="116">
        <f>IF(SUM(K21:N21)=0,"",RANK(P21,$P$17:$P$23,0))</f>
        <v>2</v>
      </c>
      <c r="R21" s="22" t="str">
        <f t="shared" si="13"/>
        <v>明徳義塾Ｂ</v>
      </c>
    </row>
    <row r="22" spans="1:18" ht="27.75" customHeight="1">
      <c r="A22" s="117" t="s">
        <v>69</v>
      </c>
      <c r="B22" s="215" t="str">
        <f>IF(I16="","",I16)</f>
        <v>松山商Ａ</v>
      </c>
      <c r="C22" s="216"/>
      <c r="D22" s="37" t="str">
        <f>IF(LEFT(I17,1)="W","L W/O",IF(LEFT(I17,1)="L","W W/O",IF(I17="-","-",RIGHT(I17,1)&amp;"-"&amp;LEFT(I17,1))))</f>
        <v>0-3</v>
      </c>
      <c r="E22" s="179" t="str">
        <f>IF(LEFT(I18,1)="W","L W/O",IF(LEFT(I18,1)="L","W W/O",IF(I18="-","-",RIGHT(I18,1)&amp;"-"&amp;LEFT(I18,1))))</f>
        <v>3-2</v>
      </c>
      <c r="F22" s="17" t="str">
        <f>IF(LEFT(I19,1)="W","L W/O",IF(LEFT(I19,1)="L","W W/O",IF(I19="-","-",RIGHT(I19,1)&amp;"-"&amp;LEFT(I19,1))))</f>
        <v>0-3</v>
      </c>
      <c r="G22" s="17" t="str">
        <f>IF(LEFT(I20,1)="W","L W/O",IF(LEFT(I20,1)="L","W W/O",IF(I20="-","-",RIGHT(I20,1)&amp;"-"&amp;LEFT(I20,1))))</f>
        <v>3-2</v>
      </c>
      <c r="H22" s="17" t="str">
        <f>IF(LEFT(I21,1)="W","L W/O",IF(LEFT(I21,1)="L","W W/O",IF(I21="-","-",RIGHT(I21,1)&amp;"-"&amp;LEFT(I21,1))))</f>
        <v>1-3</v>
      </c>
      <c r="I22" s="18"/>
      <c r="J22" s="4" t="s">
        <v>314</v>
      </c>
      <c r="K22" s="111">
        <f t="shared" si="7"/>
        <v>2</v>
      </c>
      <c r="L22" s="112">
        <f t="shared" si="8"/>
        <v>4</v>
      </c>
      <c r="M22" s="112">
        <f t="shared" si="9"/>
        <v>0</v>
      </c>
      <c r="N22" s="113">
        <f t="shared" si="10"/>
        <v>0</v>
      </c>
      <c r="O22" s="87" t="str">
        <f t="shared" si="11"/>
        <v>2/4</v>
      </c>
      <c r="P22" s="88">
        <f t="shared" si="12"/>
        <v>8</v>
      </c>
      <c r="Q22" s="116">
        <f>IF(SUM(K22:N22)=0,"",RANK(P22,$P$17:$P$23,0))</f>
        <v>4</v>
      </c>
      <c r="R22" s="22" t="str">
        <f t="shared" si="13"/>
        <v>松山商Ａ</v>
      </c>
    </row>
    <row r="23" spans="1:18" ht="27.75" customHeight="1" thickBot="1">
      <c r="A23" s="118" t="s">
        <v>70</v>
      </c>
      <c r="B23" s="217" t="str">
        <f>IF(J16="","",J16)</f>
        <v>城南Ａ</v>
      </c>
      <c r="C23" s="218"/>
      <c r="D23" s="38" t="str">
        <f>IF(LEFT(J17,1)="W","L W/O",IF(LEFT(J17,1)="L","W W/O",IF(J17="-","-",RIGHT(J17,1)&amp;"-"&amp;LEFT(J17,1))))</f>
        <v>2-3</v>
      </c>
      <c r="E23" s="8" t="str">
        <f>IF(LEFT(J18,1)="W","L W/O",IF(LEFT(J18,1)="L","W W/O",IF(J18="-","-",RIGHT(J18,1)&amp;"-"&amp;LEFT(J18,1))))</f>
        <v>1-3</v>
      </c>
      <c r="F23" s="8" t="str">
        <f>IF(LEFT(J19,1)="W","L W/O",IF(LEFT(J19,1)="L","W W/O",IF(J19="-","-",RIGHT(J19,1)&amp;"-"&amp;LEFT(J19,1))))</f>
        <v>1-3</v>
      </c>
      <c r="G23" s="177" t="str">
        <f>IF(LEFT(J20,1)="W","L W/O",IF(LEFT(J20,1)="L","W W/O",IF(J20="-","-",RIGHT(J20,1)&amp;"-"&amp;LEFT(J20,1))))</f>
        <v>1-3</v>
      </c>
      <c r="H23" s="8" t="str">
        <f>IF(LEFT(J21,1)="W","L W/O",IF(LEFT(J21,1)="L","W W/O",IF(J21="-","-",RIGHT(J21,1)&amp;"-"&amp;LEFT(J21,1))))</f>
        <v>1-3</v>
      </c>
      <c r="I23" s="8" t="str">
        <f>IF(LEFT(J22,1)="W","L W/O",IF(LEFT(J22,1)="L","W W/O",IF(J22="-","-",RIGHT(J22,1)&amp;"-"&amp;LEFT(J22,1))))</f>
        <v>3-2</v>
      </c>
      <c r="J23" s="9"/>
      <c r="K23" s="119">
        <f t="shared" si="7"/>
        <v>1</v>
      </c>
      <c r="L23" s="120">
        <f t="shared" si="8"/>
        <v>5</v>
      </c>
      <c r="M23" s="120">
        <f t="shared" si="9"/>
        <v>0</v>
      </c>
      <c r="N23" s="121">
        <f t="shared" si="10"/>
        <v>0</v>
      </c>
      <c r="O23" s="90" t="str">
        <f t="shared" si="11"/>
        <v>1/5</v>
      </c>
      <c r="P23" s="91">
        <f t="shared" si="12"/>
        <v>7</v>
      </c>
      <c r="Q23" s="92">
        <v>7</v>
      </c>
      <c r="R23" s="22" t="str">
        <f t="shared" si="13"/>
        <v>城南Ａ</v>
      </c>
    </row>
    <row r="24" spans="1:17" ht="27.75" customHeight="1" thickBot="1">
      <c r="A24" s="10"/>
      <c r="B24" s="21"/>
      <c r="C24" s="21"/>
      <c r="D24" s="15"/>
      <c r="E24" s="15"/>
      <c r="F24" s="15"/>
      <c r="G24" s="15"/>
      <c r="H24" s="15"/>
      <c r="I24" s="16"/>
      <c r="J24" s="16"/>
      <c r="K24" s="19"/>
      <c r="L24" s="19"/>
      <c r="M24" s="19"/>
      <c r="N24" s="19"/>
      <c r="O24" s="20"/>
      <c r="P24" s="20"/>
      <c r="Q24" s="20"/>
    </row>
    <row r="25" spans="2:10" ht="25.5" customHeight="1" thickBot="1">
      <c r="B25" s="262" t="s">
        <v>17</v>
      </c>
      <c r="C25" s="263"/>
      <c r="D25" s="123" t="s">
        <v>18</v>
      </c>
      <c r="E25" s="100" t="s">
        <v>19</v>
      </c>
      <c r="F25" s="100" t="s">
        <v>20</v>
      </c>
      <c r="G25" s="100" t="s">
        <v>21</v>
      </c>
      <c r="H25" s="100" t="s">
        <v>22</v>
      </c>
      <c r="I25" s="100" t="s">
        <v>23</v>
      </c>
      <c r="J25" s="102" t="s">
        <v>24</v>
      </c>
    </row>
    <row r="26" spans="2:10" ht="25.5" customHeight="1">
      <c r="B26" s="221" t="s">
        <v>71</v>
      </c>
      <c r="C26" s="222"/>
      <c r="D26" s="125" t="s">
        <v>77</v>
      </c>
      <c r="E26" s="126" t="s">
        <v>80</v>
      </c>
      <c r="F26" s="126" t="s">
        <v>83</v>
      </c>
      <c r="G26" s="126" t="s">
        <v>86</v>
      </c>
      <c r="H26" s="126" t="s">
        <v>89</v>
      </c>
      <c r="I26" s="126" t="s">
        <v>92</v>
      </c>
      <c r="J26" s="124" t="s">
        <v>95</v>
      </c>
    </row>
    <row r="27" spans="2:10" ht="25.5" customHeight="1">
      <c r="B27" s="223" t="s">
        <v>72</v>
      </c>
      <c r="C27" s="224"/>
      <c r="D27" s="128" t="s">
        <v>78</v>
      </c>
      <c r="E27" s="129" t="s">
        <v>81</v>
      </c>
      <c r="F27" s="129" t="s">
        <v>84</v>
      </c>
      <c r="G27" s="129" t="s">
        <v>87</v>
      </c>
      <c r="H27" s="129" t="s">
        <v>90</v>
      </c>
      <c r="I27" s="129" t="s">
        <v>93</v>
      </c>
      <c r="J27" s="127" t="s">
        <v>96</v>
      </c>
    </row>
    <row r="28" spans="2:10" ht="25.5" customHeight="1" thickBot="1">
      <c r="B28" s="200" t="s">
        <v>73</v>
      </c>
      <c r="C28" s="201"/>
      <c r="D28" s="131" t="s">
        <v>79</v>
      </c>
      <c r="E28" s="132" t="s">
        <v>82</v>
      </c>
      <c r="F28" s="132" t="s">
        <v>85</v>
      </c>
      <c r="G28" s="132" t="s">
        <v>88</v>
      </c>
      <c r="H28" s="132" t="s">
        <v>91</v>
      </c>
      <c r="I28" s="132" t="s">
        <v>94</v>
      </c>
      <c r="J28" s="130" t="s">
        <v>97</v>
      </c>
    </row>
    <row r="29" ht="27.75" customHeight="1"/>
    <row r="30" ht="27.75" customHeight="1" thickBot="1"/>
    <row r="31" spans="2:8" ht="27.75" customHeight="1" thickBot="1">
      <c r="B31" s="264" t="s">
        <v>52</v>
      </c>
      <c r="C31" s="265"/>
      <c r="D31" s="136" t="s">
        <v>164</v>
      </c>
      <c r="E31" s="137"/>
      <c r="F31" s="138" t="s">
        <v>166</v>
      </c>
      <c r="H31" s="266" t="s">
        <v>340</v>
      </c>
    </row>
    <row r="32" spans="2:15" ht="27.75" customHeight="1">
      <c r="B32" s="230">
        <v>1</v>
      </c>
      <c r="C32" s="199"/>
      <c r="D32" s="61" t="str">
        <f>VLOOKUP($B32,$Q$3:$R$9,2,FALSE)</f>
        <v>明徳義塾Ａ</v>
      </c>
      <c r="E32" s="30" t="s">
        <v>313</v>
      </c>
      <c r="F32" s="72" t="str">
        <f>VLOOKUP($B32,$Q$17:$R$23,2,FALSE)</f>
        <v>尽誠Ａ</v>
      </c>
      <c r="H32" s="94">
        <v>1</v>
      </c>
      <c r="I32" s="139" t="s">
        <v>262</v>
      </c>
      <c r="J32" s="97">
        <v>7</v>
      </c>
      <c r="K32" s="82"/>
      <c r="L32" s="82"/>
      <c r="M32" s="82"/>
      <c r="N32" s="82"/>
      <c r="O32" s="139" t="s">
        <v>263</v>
      </c>
    </row>
    <row r="33" spans="2:15" ht="27.75" customHeight="1">
      <c r="B33" s="227">
        <v>2</v>
      </c>
      <c r="C33" s="228"/>
      <c r="D33" s="62" t="str">
        <f aca="true" t="shared" si="14" ref="D33:D38">VLOOKUP($B33,$Q$3:$R$9,2,FALSE)</f>
        <v>倉敷工業Ｂ</v>
      </c>
      <c r="E33" s="3" t="s">
        <v>317</v>
      </c>
      <c r="F33" s="73" t="str">
        <f aca="true" t="shared" si="15" ref="F33:F38">VLOOKUP($B33,$Q$17:$R$23,2,FALSE)</f>
        <v>明徳義塾Ｂ</v>
      </c>
      <c r="H33" s="95">
        <v>2</v>
      </c>
      <c r="I33" s="140" t="s">
        <v>244</v>
      </c>
      <c r="J33" s="79">
        <v>8</v>
      </c>
      <c r="K33" s="141"/>
      <c r="L33" s="83"/>
      <c r="M33" s="141"/>
      <c r="N33" s="83"/>
      <c r="O33" s="140" t="s">
        <v>250</v>
      </c>
    </row>
    <row r="34" spans="2:15" ht="27.75" customHeight="1">
      <c r="B34" s="227">
        <v>3</v>
      </c>
      <c r="C34" s="228"/>
      <c r="D34" s="62" t="str">
        <f t="shared" si="14"/>
        <v>県和歌山商</v>
      </c>
      <c r="E34" s="3" t="s">
        <v>308</v>
      </c>
      <c r="F34" s="73" t="str">
        <f t="shared" si="15"/>
        <v>倉敷工業Ａ</v>
      </c>
      <c r="H34" s="95">
        <v>3</v>
      </c>
      <c r="I34" s="140" t="s">
        <v>266</v>
      </c>
      <c r="J34" s="79">
        <v>9</v>
      </c>
      <c r="K34" s="141"/>
      <c r="L34" s="83"/>
      <c r="M34" s="141"/>
      <c r="N34" s="83"/>
      <c r="O34" s="140" t="s">
        <v>265</v>
      </c>
    </row>
    <row r="35" spans="2:15" ht="27.75" customHeight="1">
      <c r="B35" s="227">
        <v>4</v>
      </c>
      <c r="C35" s="228"/>
      <c r="D35" s="62" t="str">
        <f t="shared" si="14"/>
        <v>高松中央Ａ</v>
      </c>
      <c r="E35" s="3" t="s">
        <v>314</v>
      </c>
      <c r="F35" s="73" t="str">
        <f t="shared" si="15"/>
        <v>松山商Ａ</v>
      </c>
      <c r="H35" s="95">
        <v>4</v>
      </c>
      <c r="I35" s="140" t="s">
        <v>246</v>
      </c>
      <c r="J35" s="79">
        <v>10</v>
      </c>
      <c r="K35" s="141"/>
      <c r="L35" s="83"/>
      <c r="M35" s="141"/>
      <c r="N35" s="83"/>
      <c r="O35" s="140" t="s">
        <v>245</v>
      </c>
    </row>
    <row r="36" spans="2:15" ht="27.75" customHeight="1">
      <c r="B36" s="227">
        <v>5</v>
      </c>
      <c r="C36" s="228"/>
      <c r="D36" s="62" t="str">
        <f t="shared" si="14"/>
        <v>鹿児島商Ａ</v>
      </c>
      <c r="E36" s="3" t="s">
        <v>318</v>
      </c>
      <c r="F36" s="73" t="str">
        <f t="shared" si="15"/>
        <v>草津東Ａ</v>
      </c>
      <c r="H36" s="95">
        <v>5</v>
      </c>
      <c r="I36" s="140" t="s">
        <v>267</v>
      </c>
      <c r="J36" s="79">
        <v>11</v>
      </c>
      <c r="K36" s="141"/>
      <c r="L36" s="83"/>
      <c r="M36" s="141"/>
      <c r="N36" s="83"/>
      <c r="O36" s="140" t="s">
        <v>249</v>
      </c>
    </row>
    <row r="37" spans="2:15" ht="27.75" customHeight="1" thickBot="1">
      <c r="B37" s="227">
        <v>6</v>
      </c>
      <c r="C37" s="228"/>
      <c r="D37" s="62" t="str">
        <f t="shared" si="14"/>
        <v>尽誠Ｂ</v>
      </c>
      <c r="E37" s="3" t="s">
        <v>316</v>
      </c>
      <c r="F37" s="73" t="str">
        <f t="shared" si="15"/>
        <v>小倉西</v>
      </c>
      <c r="H37" s="95">
        <v>6</v>
      </c>
      <c r="I37" s="140" t="s">
        <v>248</v>
      </c>
      <c r="J37" s="80">
        <v>12</v>
      </c>
      <c r="K37" s="142"/>
      <c r="L37" s="84"/>
      <c r="M37" s="142"/>
      <c r="N37" s="84"/>
      <c r="O37" s="143" t="s">
        <v>268</v>
      </c>
    </row>
    <row r="38" spans="2:15" ht="30" customHeight="1" thickBot="1">
      <c r="B38" s="225">
        <v>7</v>
      </c>
      <c r="C38" s="226"/>
      <c r="D38" s="63" t="str">
        <f t="shared" si="14"/>
        <v>鳥取敬愛Ａ</v>
      </c>
      <c r="E38" s="6" t="s">
        <v>310</v>
      </c>
      <c r="F38" s="74" t="str">
        <f t="shared" si="15"/>
        <v>城南Ａ</v>
      </c>
      <c r="H38" s="212"/>
      <c r="I38" s="212"/>
      <c r="J38" s="212"/>
      <c r="K38" s="212"/>
      <c r="L38" s="212"/>
      <c r="M38" s="212"/>
      <c r="N38" s="212"/>
      <c r="O38" s="212"/>
    </row>
  </sheetData>
  <sheetProtection/>
  <mergeCells count="35">
    <mergeCell ref="B3:C3"/>
    <mergeCell ref="B4:C4"/>
    <mergeCell ref="B5:C5"/>
    <mergeCell ref="B18:C18"/>
    <mergeCell ref="B17:C17"/>
    <mergeCell ref="B14:C14"/>
    <mergeCell ref="A1:B1"/>
    <mergeCell ref="C1:D1"/>
    <mergeCell ref="B32:C32"/>
    <mergeCell ref="B33:C33"/>
    <mergeCell ref="B28:C28"/>
    <mergeCell ref="B21:C21"/>
    <mergeCell ref="B25:C25"/>
    <mergeCell ref="B22:C22"/>
    <mergeCell ref="B23:C23"/>
    <mergeCell ref="B31:C31"/>
    <mergeCell ref="B19:C19"/>
    <mergeCell ref="B20:C20"/>
    <mergeCell ref="B38:C38"/>
    <mergeCell ref="B34:C34"/>
    <mergeCell ref="B35:C35"/>
    <mergeCell ref="B36:C36"/>
    <mergeCell ref="B37:C37"/>
    <mergeCell ref="B26:C26"/>
    <mergeCell ref="B27:C27"/>
    <mergeCell ref="H38:O38"/>
    <mergeCell ref="A2:B2"/>
    <mergeCell ref="A16:B16"/>
    <mergeCell ref="B6:C6"/>
    <mergeCell ref="B7:C7"/>
    <mergeCell ref="B8:C8"/>
    <mergeCell ref="B9:C9"/>
    <mergeCell ref="B11:C11"/>
    <mergeCell ref="B12:C12"/>
    <mergeCell ref="B13:C13"/>
  </mergeCells>
  <conditionalFormatting sqref="D32:D38 F32:F38">
    <cfRule type="expression" priority="1" dxfId="11" stopIfTrue="1">
      <formula>ISERROR(D32)=TRUE</formula>
    </cfRule>
  </conditionalFormatting>
  <dataValidations count="1">
    <dataValidation allowBlank="1" showInputMessage="1" showErrorMessage="1" imeMode="off" sqref="E32:E37 I4:J7 F4:H4 H5:H6 G5 E3:J3 I18:J21 F18:H18 H19:H20 G19 E17:J17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S38"/>
  <sheetViews>
    <sheetView view="pageBreakPreview" zoomScaleSheetLayoutView="100" zoomScalePageLayoutView="0" workbookViewId="0" topLeftCell="A1">
      <selection activeCell="P28" sqref="P28"/>
    </sheetView>
  </sheetViews>
  <sheetFormatPr defaultColWidth="9.00390625" defaultRowHeight="30" customHeight="1"/>
  <cols>
    <col min="1" max="2" width="4.625" style="22" customWidth="1"/>
    <col min="3" max="10" width="10.625" style="22" customWidth="1"/>
    <col min="11" max="14" width="6.875" style="22" hidden="1" customWidth="1"/>
    <col min="15" max="15" width="10.625" style="22" customWidth="1"/>
    <col min="16" max="17" width="6.25390625" style="22" customWidth="1"/>
    <col min="18" max="18" width="0" style="22" hidden="1" customWidth="1"/>
    <col min="19" max="16384" width="9.00390625" style="22" customWidth="1"/>
  </cols>
  <sheetData>
    <row r="1" spans="1:5" ht="27.75" customHeight="1" thickBot="1">
      <c r="A1" s="229" t="s">
        <v>6</v>
      </c>
      <c r="B1" s="229"/>
      <c r="C1" s="229" t="s">
        <v>148</v>
      </c>
      <c r="D1" s="229"/>
      <c r="E1" s="98" t="s">
        <v>154</v>
      </c>
    </row>
    <row r="2" spans="1:17" ht="27.75" customHeight="1" thickBot="1">
      <c r="A2" s="255" t="s">
        <v>157</v>
      </c>
      <c r="B2" s="256"/>
      <c r="C2" s="257" t="s">
        <v>58</v>
      </c>
      <c r="D2" s="52" t="str">
        <f>IF('予選ﾘｰｸﾞ順位'!B6="","",'予選ﾘｰｸﾞ順位'!B6)</f>
        <v>奈良</v>
      </c>
      <c r="E2" s="53" t="str">
        <f>IF('予選ﾘｰｸﾞ順位'!C6="","",'予選ﾘｰｸﾞ順位'!C6)</f>
        <v>鳴門渦潮</v>
      </c>
      <c r="F2" s="53" t="str">
        <f>IF('予選ﾘｰｸﾞ順位'!D6="","",'予選ﾘｰｸﾞ順位'!D6)</f>
        <v>広島商船</v>
      </c>
      <c r="G2" s="53" t="str">
        <f>IF('予選ﾘｰｸﾞ順位'!E6="","",'予選ﾘｰｸﾞ順位'!E6)</f>
        <v>宇和島東</v>
      </c>
      <c r="H2" s="53" t="str">
        <f>IF('予選ﾘｰｸﾞ順位'!F6="","",'予選ﾘｰｸﾞ順位'!F6)</f>
        <v>美作</v>
      </c>
      <c r="I2" s="53" t="str">
        <f>IF('予選ﾘｰｸﾞ順位'!G6="","",'予選ﾘｰｸﾞ順位'!G6)</f>
        <v>松山北</v>
      </c>
      <c r="J2" s="53" t="str">
        <f>IF('予選ﾘｰｸﾞ順位'!H6="","",'予選ﾘｰｸﾞ順位'!H6)</f>
        <v>生駒Ａ</v>
      </c>
      <c r="K2" s="99" t="s">
        <v>2</v>
      </c>
      <c r="L2" s="100" t="s">
        <v>3</v>
      </c>
      <c r="M2" s="100" t="s">
        <v>4</v>
      </c>
      <c r="N2" s="101" t="s">
        <v>5</v>
      </c>
      <c r="O2" s="259" t="s">
        <v>25</v>
      </c>
      <c r="P2" s="260" t="s">
        <v>0</v>
      </c>
      <c r="Q2" s="261" t="s">
        <v>1</v>
      </c>
    </row>
    <row r="3" spans="1:19" ht="27.75" customHeight="1">
      <c r="A3" s="103" t="s">
        <v>8</v>
      </c>
      <c r="B3" s="202" t="str">
        <f>IF(D2="","",D2)</f>
        <v>奈良</v>
      </c>
      <c r="C3" s="203"/>
      <c r="D3" s="35"/>
      <c r="E3" s="30" t="s">
        <v>314</v>
      </c>
      <c r="F3" s="30" t="s">
        <v>318</v>
      </c>
      <c r="G3" s="183" t="s">
        <v>310</v>
      </c>
      <c r="H3" s="183" t="s">
        <v>310</v>
      </c>
      <c r="I3" s="31" t="s">
        <v>308</v>
      </c>
      <c r="J3" s="32" t="s">
        <v>308</v>
      </c>
      <c r="K3" s="104">
        <f aca="true" t="shared" si="0" ref="K3:K9">IF(LEFT(J3,1)="3",1,0)+IF(LEFT(I3,1)="3",1,0)+IF(LEFT(H3,1)="3",1,0)+IF(LEFT(G3,1)="3",1,0)+IF(LEFT(F3,1)="3",1,0)+IF(LEFT(E3,1)="3",1,0)+IF(LEFT(D3,1)="3",1,0)</f>
        <v>2</v>
      </c>
      <c r="L3" s="105">
        <f aca="true" t="shared" si="1" ref="L3:L9">IF(RIGHT(J3,1)="3",1,0)+IF(RIGHT(I3,1)="3",1,0)+IF(RIGHT(H3,1)="3",1,0)+IF(RIGHT(G3,1)="3",1,0)+IF(RIGHT(F3,1)="3",1,0)+IF(RIGHT(E3,1)="3",1,0)+IF(RIGHT(D3,1)="3",1,0)</f>
        <v>4</v>
      </c>
      <c r="M3" s="105">
        <f aca="true" t="shared" si="2" ref="M3:M9">IF(LEFT(J3,1)="W",1,0)+IF(LEFT(I3,1)="W",1,0)+IF(LEFT(H3,1)="W",1,0)+IF(LEFT(G3,1)="W",1,0)+IF(LEFT(F3,1)="W",1,0)+IF(LEFT(E3,1)="W",1,0)+IF(LEFT(D3,1)="W",1,0)</f>
        <v>0</v>
      </c>
      <c r="N3" s="106">
        <f aca="true" t="shared" si="3" ref="N3:N9">IF(LEFT(J3,1)="L",1,0)+IF(LEFT(I3,1)="L",1,0)+IF(LEFT(H3,1)="L",1,0)+IF(LEFT(G3,1)="L",1,0)+IF(LEFT(F3,1)="L",1,0)+IF(LEFT(E3,1)="L",1,0)+IF(LEFT(D3,1)="L",1,0)</f>
        <v>0</v>
      </c>
      <c r="O3" s="107" t="str">
        <f aca="true" t="shared" si="4" ref="O3:O9">IF(SUM(K3:N3)=0,"/",K3+M3&amp;"/"&amp;L3+N3)</f>
        <v>2/4</v>
      </c>
      <c r="P3" s="108">
        <f aca="true" t="shared" si="5" ref="P3:P9">IF(SUM(K3:N3)=0,"",K3*2+L3+M3*2)</f>
        <v>8</v>
      </c>
      <c r="Q3" s="109">
        <f>IF(SUM(K3:N3)=0,"",RANK(P3,$P$3:$P$9,0))</f>
        <v>4</v>
      </c>
      <c r="R3" s="22" t="str">
        <f>B3</f>
        <v>奈良</v>
      </c>
      <c r="S3" s="156"/>
    </row>
    <row r="4" spans="1:18" ht="27.75" customHeight="1">
      <c r="A4" s="110" t="s">
        <v>9</v>
      </c>
      <c r="B4" s="213" t="str">
        <f>IF(E2="","",E2)</f>
        <v>鳴門渦潮</v>
      </c>
      <c r="C4" s="214"/>
      <c r="D4" s="36" t="str">
        <f>IF(LEFT(E3,1)="W","L W/O",IF(LEFT(E3,1)="L","W W/O",IF(E3="-","-",RIGHT(E3,1)&amp;"-"&amp;LEFT(E3,1))))</f>
        <v>3-2</v>
      </c>
      <c r="E4" s="5"/>
      <c r="F4" s="3" t="s">
        <v>311</v>
      </c>
      <c r="G4" s="3" t="s">
        <v>314</v>
      </c>
      <c r="H4" s="3" t="s">
        <v>312</v>
      </c>
      <c r="I4" s="14" t="s">
        <v>308</v>
      </c>
      <c r="J4" s="180" t="s">
        <v>310</v>
      </c>
      <c r="K4" s="111">
        <f t="shared" si="0"/>
        <v>4</v>
      </c>
      <c r="L4" s="112">
        <f t="shared" si="1"/>
        <v>2</v>
      </c>
      <c r="M4" s="112">
        <f t="shared" si="2"/>
        <v>0</v>
      </c>
      <c r="N4" s="113">
        <f t="shared" si="3"/>
        <v>0</v>
      </c>
      <c r="O4" s="114" t="str">
        <f t="shared" si="4"/>
        <v>4/2</v>
      </c>
      <c r="P4" s="115">
        <f t="shared" si="5"/>
        <v>10</v>
      </c>
      <c r="Q4" s="116">
        <f>IF(SUM(K4:N4)=0,"",RANK(P4,$P$3:$P$9,0))</f>
        <v>1</v>
      </c>
      <c r="R4" s="22" t="str">
        <f aca="true" t="shared" si="6" ref="R4:R9">B4</f>
        <v>鳴門渦潮</v>
      </c>
    </row>
    <row r="5" spans="1:18" ht="27.75" customHeight="1">
      <c r="A5" s="110" t="s">
        <v>10</v>
      </c>
      <c r="B5" s="213" t="str">
        <f>IF(F2="","",F2)</f>
        <v>広島商船</v>
      </c>
      <c r="C5" s="214"/>
      <c r="D5" s="36" t="str">
        <f>IF(LEFT(F3,1)="W","L W/O",IF(LEFT(F3,1)="L","W W/O",IF(F3="-","-",RIGHT(F3,1)&amp;"-"&amp;LEFT(F3,1))))</f>
        <v>3-1</v>
      </c>
      <c r="E5" s="7" t="str">
        <f>IF(LEFT(F4,1)="W","L W/O",IF(LEFT(F4,1)="L","W W/O",IF(F4="-","-",RIGHT(F4,1)&amp;"-"&amp;LEFT(F4,1))))</f>
        <v>2-3</v>
      </c>
      <c r="F5" s="5"/>
      <c r="G5" s="3" t="s">
        <v>315</v>
      </c>
      <c r="H5" s="3" t="s">
        <v>307</v>
      </c>
      <c r="I5" s="14" t="s">
        <v>309</v>
      </c>
      <c r="J5" s="4" t="s">
        <v>313</v>
      </c>
      <c r="K5" s="111">
        <f t="shared" si="0"/>
        <v>3</v>
      </c>
      <c r="L5" s="112">
        <f t="shared" si="1"/>
        <v>3</v>
      </c>
      <c r="M5" s="112">
        <f t="shared" si="2"/>
        <v>0</v>
      </c>
      <c r="N5" s="113">
        <f t="shared" si="3"/>
        <v>0</v>
      </c>
      <c r="O5" s="114" t="str">
        <f t="shared" si="4"/>
        <v>3/3</v>
      </c>
      <c r="P5" s="115">
        <f t="shared" si="5"/>
        <v>9</v>
      </c>
      <c r="Q5" s="116">
        <f>IF(SUM(K5:N5)=0,"",RANK(P5,$P$3:$P$9,0))</f>
        <v>3</v>
      </c>
      <c r="R5" s="22" t="str">
        <f t="shared" si="6"/>
        <v>広島商船</v>
      </c>
    </row>
    <row r="6" spans="1:19" ht="27.75" customHeight="1">
      <c r="A6" s="110" t="s">
        <v>11</v>
      </c>
      <c r="B6" s="213" t="str">
        <f>IF(G2="","",G2)</f>
        <v>宇和島東</v>
      </c>
      <c r="C6" s="214"/>
      <c r="D6" s="176" t="str">
        <f>IF(LEFT(G3,1)="W","L W/O",IF(LEFT(G3,1)="L","W W/O",IF(G3="-","-",RIGHT(G3,1)&amp;"-"&amp;LEFT(G3,1))))</f>
        <v>1-3</v>
      </c>
      <c r="E6" s="7" t="str">
        <f>IF(LEFT(G4,1)="W","L W/O",IF(LEFT(G4,1)="L","W W/O",IF(G4="-","-",RIGHT(G4,1)&amp;"-"&amp;LEFT(G4,1))))</f>
        <v>3-2</v>
      </c>
      <c r="F6" s="7" t="str">
        <f>IF(LEFT(G5,1)="W","L W/O",IF(LEFT(G5,1)="L","W W/O",IF(G5="-","-",RIGHT(G5,1)&amp;"-"&amp;LEFT(G5,1))))</f>
        <v>0-3</v>
      </c>
      <c r="G6" s="5"/>
      <c r="H6" s="184" t="s">
        <v>313</v>
      </c>
      <c r="I6" s="14" t="s">
        <v>308</v>
      </c>
      <c r="J6" s="4" t="s">
        <v>312</v>
      </c>
      <c r="K6" s="111">
        <f t="shared" si="0"/>
        <v>2</v>
      </c>
      <c r="L6" s="112">
        <f t="shared" si="1"/>
        <v>4</v>
      </c>
      <c r="M6" s="112">
        <f t="shared" si="2"/>
        <v>0</v>
      </c>
      <c r="N6" s="113">
        <f t="shared" si="3"/>
        <v>0</v>
      </c>
      <c r="O6" s="114" t="str">
        <f t="shared" si="4"/>
        <v>2/4</v>
      </c>
      <c r="P6" s="115">
        <f t="shared" si="5"/>
        <v>8</v>
      </c>
      <c r="Q6" s="116">
        <v>6</v>
      </c>
      <c r="R6" s="22" t="str">
        <f t="shared" si="6"/>
        <v>宇和島東</v>
      </c>
      <c r="S6" s="156"/>
    </row>
    <row r="7" spans="1:19" ht="27.75" customHeight="1">
      <c r="A7" s="110" t="s">
        <v>12</v>
      </c>
      <c r="B7" s="213" t="str">
        <f>IF(H2="","",H2)</f>
        <v>美作</v>
      </c>
      <c r="C7" s="214"/>
      <c r="D7" s="176" t="str">
        <f>IF(LEFT(H3,1)="W","L W/O",IF(LEFT(H3,1)="L","W W/O",IF(H3="-","-",RIGHT(H3,1)&amp;"-"&amp;LEFT(H3,1))))</f>
        <v>1-3</v>
      </c>
      <c r="E7" s="7" t="str">
        <f>IF(LEFT(H4,1)="W","L W/O",IF(LEFT(H4,1)="L","W W/O",IF(H4="-","-",RIGHT(H4,1)&amp;"-"&amp;LEFT(H4,1))))</f>
        <v>1-3</v>
      </c>
      <c r="F7" s="7" t="str">
        <f>IF(LEFT(H5,1)="W","L W/O",IF(LEFT(H5,1)="L","W W/O",IF(H5="-","-",RIGHT(H5,1)&amp;"-"&amp;LEFT(H5,1))))</f>
        <v>0-3</v>
      </c>
      <c r="G7" s="185" t="str">
        <f>IF(LEFT(H6,1)="W","L W/O",IF(LEFT(H6,1)="L","W W/O",IF(H6="-","-",RIGHT(H6,1)&amp;"-"&amp;LEFT(H6,1))))</f>
        <v>3-2</v>
      </c>
      <c r="H7" s="5"/>
      <c r="I7" s="14" t="s">
        <v>323</v>
      </c>
      <c r="J7" s="4" t="s">
        <v>313</v>
      </c>
      <c r="K7" s="111">
        <f t="shared" si="0"/>
        <v>1</v>
      </c>
      <c r="L7" s="112">
        <f t="shared" si="1"/>
        <v>4</v>
      </c>
      <c r="M7" s="112">
        <f t="shared" si="2"/>
        <v>1</v>
      </c>
      <c r="N7" s="113">
        <f t="shared" si="3"/>
        <v>0</v>
      </c>
      <c r="O7" s="114" t="str">
        <f t="shared" si="4"/>
        <v>2/4</v>
      </c>
      <c r="P7" s="115">
        <f t="shared" si="5"/>
        <v>8</v>
      </c>
      <c r="Q7" s="116">
        <v>5</v>
      </c>
      <c r="R7" s="22" t="str">
        <f t="shared" si="6"/>
        <v>美作</v>
      </c>
      <c r="S7" s="171"/>
    </row>
    <row r="8" spans="1:18" ht="27.75" customHeight="1">
      <c r="A8" s="117" t="s">
        <v>13</v>
      </c>
      <c r="B8" s="215" t="str">
        <f>IF(I2="","",I2)</f>
        <v>松山北</v>
      </c>
      <c r="C8" s="216"/>
      <c r="D8" s="37" t="str">
        <f>IF(LEFT(I3,1)="W","L W/O",IF(LEFT(I3,1)="L","W W/O",IF(I3="-","-",RIGHT(I3,1)&amp;"-"&amp;LEFT(I3,1))))</f>
        <v>3-1</v>
      </c>
      <c r="E8" s="36" t="str">
        <f>IF(LEFT(I4,1)="W","L W/O",IF(LEFT(I4,1)="L","W W/O",IF(I4="-","-",RIGHT(I4,1)&amp;"-"&amp;LEFT(I4,1))))</f>
        <v>3-1</v>
      </c>
      <c r="F8" s="17" t="str">
        <f>IF(LEFT(I5,1)="W","L W/O",IF(LEFT(I5,1)="L","W W/O",IF(I5="-","-",RIGHT(I5,1)&amp;"-"&amp;LEFT(I5,1))))</f>
        <v>3-0</v>
      </c>
      <c r="G8" s="17" t="str">
        <f>IF(LEFT(I6,1)="W","L W/O",IF(LEFT(I6,1)="L","W W/O",IF(I6="-","-",RIGHT(I6,1)&amp;"-"&amp;LEFT(I6,1))))</f>
        <v>3-1</v>
      </c>
      <c r="H8" s="17" t="str">
        <f>IF(LEFT(I7,1)="W","L W/O",IF(LEFT(I7,1)="L","W W/O",IF(I7="-","-",RIGHT(I7,1)&amp;"-"&amp;LEFT(I7,1))))</f>
        <v>L W/O</v>
      </c>
      <c r="I8" s="18"/>
      <c r="J8" s="4" t="s">
        <v>324</v>
      </c>
      <c r="K8" s="111">
        <f t="shared" si="0"/>
        <v>4</v>
      </c>
      <c r="L8" s="112">
        <f t="shared" si="1"/>
        <v>0</v>
      </c>
      <c r="M8" s="112">
        <f t="shared" si="2"/>
        <v>0</v>
      </c>
      <c r="N8" s="113">
        <f t="shared" si="3"/>
        <v>2</v>
      </c>
      <c r="O8" s="87" t="str">
        <f t="shared" si="4"/>
        <v>4/2</v>
      </c>
      <c r="P8" s="88">
        <f t="shared" si="5"/>
        <v>8</v>
      </c>
      <c r="Q8" s="116">
        <v>7</v>
      </c>
      <c r="R8" s="22" t="str">
        <f t="shared" si="6"/>
        <v>松山北</v>
      </c>
    </row>
    <row r="9" spans="1:18" ht="27.75" customHeight="1" thickBot="1">
      <c r="A9" s="118" t="s">
        <v>29</v>
      </c>
      <c r="B9" s="217" t="str">
        <f>IF(J2="","",J2)</f>
        <v>生駒Ａ</v>
      </c>
      <c r="C9" s="218"/>
      <c r="D9" s="38" t="str">
        <f>IF(LEFT(J3,1)="W","L W/O",IF(LEFT(J3,1)="L","W W/O",IF(J3="-","-",RIGHT(J3,1)&amp;"-"&amp;LEFT(J3,1))))</f>
        <v>3-1</v>
      </c>
      <c r="E9" s="181" t="str">
        <f>IF(LEFT(J4,1)="W","L W/O",IF(LEFT(J4,1)="L","W W/O",IF(J4="-","-",RIGHT(J4,1)&amp;"-"&amp;LEFT(J4,1))))</f>
        <v>1-3</v>
      </c>
      <c r="F9" s="8" t="str">
        <f>IF(LEFT(J5,1)="W","L W/O",IF(LEFT(J5,1)="L","W W/O",IF(J5="-","-",RIGHT(J5,1)&amp;"-"&amp;LEFT(J5,1))))</f>
        <v>3-2</v>
      </c>
      <c r="G9" s="8" t="str">
        <f>IF(LEFT(J6,1)="W","L W/O",IF(LEFT(J6,1)="L","W W/O",IF(J6="-","-",RIGHT(J6,1)&amp;"-"&amp;LEFT(J6,1))))</f>
        <v>1-3</v>
      </c>
      <c r="H9" s="8" t="str">
        <f>IF(LEFT(J7,1)="W","L W/O",IF(LEFT(J7,1)="L","W W/O",IF(J7="-","-",RIGHT(J7,1)&amp;"-"&amp;LEFT(J7,1))))</f>
        <v>3-2</v>
      </c>
      <c r="I9" s="8" t="str">
        <f>IF(LEFT(J8,1)="W","L W/O",IF(LEFT(J8,1)="L","W W/O",IF(J8="-","-",RIGHT(J8,1)&amp;"-"&amp;LEFT(J8,1))))</f>
        <v>W W/O</v>
      </c>
      <c r="J9" s="9"/>
      <c r="K9" s="119">
        <f t="shared" si="0"/>
        <v>3</v>
      </c>
      <c r="L9" s="120">
        <f t="shared" si="1"/>
        <v>2</v>
      </c>
      <c r="M9" s="120">
        <f t="shared" si="2"/>
        <v>1</v>
      </c>
      <c r="N9" s="121">
        <f t="shared" si="3"/>
        <v>0</v>
      </c>
      <c r="O9" s="90" t="str">
        <f t="shared" si="4"/>
        <v>4/2</v>
      </c>
      <c r="P9" s="91">
        <f t="shared" si="5"/>
        <v>10</v>
      </c>
      <c r="Q9" s="92">
        <v>2</v>
      </c>
      <c r="R9" s="22" t="str">
        <f t="shared" si="6"/>
        <v>生駒Ａ</v>
      </c>
    </row>
    <row r="10" spans="1:17" ht="27.75" customHeight="1" thickBot="1">
      <c r="A10" s="10"/>
      <c r="B10" s="122"/>
      <c r="C10" s="122"/>
      <c r="D10" s="15"/>
      <c r="E10" s="15"/>
      <c r="F10" s="15"/>
      <c r="G10" s="15"/>
      <c r="H10" s="15"/>
      <c r="I10" s="15"/>
      <c r="J10" s="16"/>
      <c r="K10" s="19"/>
      <c r="L10" s="19"/>
      <c r="M10" s="19"/>
      <c r="N10" s="19"/>
      <c r="O10" s="20"/>
      <c r="P10" s="20"/>
      <c r="Q10" s="20"/>
    </row>
    <row r="11" spans="1:17" ht="25.5" customHeight="1" thickBot="1">
      <c r="A11" s="10"/>
      <c r="B11" s="219" t="s">
        <v>17</v>
      </c>
      <c r="C11" s="220"/>
      <c r="D11" s="123" t="s">
        <v>18</v>
      </c>
      <c r="E11" s="100" t="s">
        <v>19</v>
      </c>
      <c r="F11" s="100" t="s">
        <v>20</v>
      </c>
      <c r="G11" s="100" t="s">
        <v>21</v>
      </c>
      <c r="H11" s="100" t="s">
        <v>22</v>
      </c>
      <c r="I11" s="100" t="s">
        <v>23</v>
      </c>
      <c r="J11" s="102" t="s">
        <v>24</v>
      </c>
      <c r="K11" s="19"/>
      <c r="L11" s="19"/>
      <c r="M11" s="19"/>
      <c r="N11" s="19"/>
      <c r="O11" s="20"/>
      <c r="P11" s="20"/>
      <c r="Q11" s="20"/>
    </row>
    <row r="12" spans="1:17" ht="25.5" customHeight="1">
      <c r="A12" s="10"/>
      <c r="B12" s="221" t="s">
        <v>101</v>
      </c>
      <c r="C12" s="222"/>
      <c r="D12" s="125" t="s">
        <v>30</v>
      </c>
      <c r="E12" s="126" t="s">
        <v>33</v>
      </c>
      <c r="F12" s="126" t="s">
        <v>36</v>
      </c>
      <c r="G12" s="126" t="s">
        <v>39</v>
      </c>
      <c r="H12" s="126" t="s">
        <v>42</v>
      </c>
      <c r="I12" s="126" t="s">
        <v>45</v>
      </c>
      <c r="J12" s="124" t="s">
        <v>48</v>
      </c>
      <c r="K12" s="19"/>
      <c r="L12" s="19"/>
      <c r="M12" s="19"/>
      <c r="N12" s="19"/>
      <c r="O12" s="20"/>
      <c r="P12" s="20"/>
      <c r="Q12" s="20"/>
    </row>
    <row r="13" spans="1:17" ht="25.5" customHeight="1">
      <c r="A13" s="10"/>
      <c r="B13" s="223" t="s">
        <v>102</v>
      </c>
      <c r="C13" s="224"/>
      <c r="D13" s="128" t="s">
        <v>31</v>
      </c>
      <c r="E13" s="129" t="s">
        <v>34</v>
      </c>
      <c r="F13" s="129" t="s">
        <v>38</v>
      </c>
      <c r="G13" s="129" t="s">
        <v>41</v>
      </c>
      <c r="H13" s="129" t="s">
        <v>44</v>
      </c>
      <c r="I13" s="129" t="s">
        <v>46</v>
      </c>
      <c r="J13" s="127" t="s">
        <v>49</v>
      </c>
      <c r="K13" s="19"/>
      <c r="L13" s="19"/>
      <c r="M13" s="19"/>
      <c r="N13" s="19"/>
      <c r="O13" s="20"/>
      <c r="P13" s="20"/>
      <c r="Q13" s="20"/>
    </row>
    <row r="14" spans="1:17" ht="25.5" customHeight="1" thickBot="1">
      <c r="A14" s="10"/>
      <c r="B14" s="200" t="s">
        <v>103</v>
      </c>
      <c r="C14" s="201"/>
      <c r="D14" s="131" t="s">
        <v>32</v>
      </c>
      <c r="E14" s="132" t="s">
        <v>35</v>
      </c>
      <c r="F14" s="132" t="s">
        <v>37</v>
      </c>
      <c r="G14" s="132" t="s">
        <v>40</v>
      </c>
      <c r="H14" s="132" t="s">
        <v>43</v>
      </c>
      <c r="I14" s="132" t="s">
        <v>47</v>
      </c>
      <c r="J14" s="130" t="s">
        <v>50</v>
      </c>
      <c r="K14" s="19"/>
      <c r="L14" s="19"/>
      <c r="M14" s="19"/>
      <c r="N14" s="19"/>
      <c r="O14" s="20"/>
      <c r="P14" s="20"/>
      <c r="Q14" s="20"/>
    </row>
    <row r="15" spans="1:17" ht="27.75" customHeight="1" thickBot="1">
      <c r="A15" s="10"/>
      <c r="B15" s="122"/>
      <c r="C15" s="122"/>
      <c r="D15" s="133"/>
      <c r="E15" s="133"/>
      <c r="F15" s="133"/>
      <c r="G15" s="133"/>
      <c r="H15" s="133"/>
      <c r="I15" s="10"/>
      <c r="J15" s="10"/>
      <c r="K15" s="133"/>
      <c r="L15" s="133"/>
      <c r="M15" s="133"/>
      <c r="N15" s="133"/>
      <c r="O15" s="10"/>
      <c r="P15" s="10"/>
      <c r="Q15" s="10"/>
    </row>
    <row r="16" spans="1:17" ht="27.75" customHeight="1" thickBot="1">
      <c r="A16" s="255" t="s">
        <v>158</v>
      </c>
      <c r="B16" s="256"/>
      <c r="C16" s="257" t="s">
        <v>201</v>
      </c>
      <c r="D16" s="134" t="str">
        <f>IF('予選ﾘｰｸﾞ順位'!I6="","",'予選ﾘｰｸﾞ順位'!I6)</f>
        <v>岡山東商</v>
      </c>
      <c r="E16" s="135" t="str">
        <f>IF('予選ﾘｰｸﾞ順位'!J6="","",'予選ﾘｰｸﾞ順位'!J6)</f>
        <v>今治南Ａ</v>
      </c>
      <c r="F16" s="135" t="str">
        <f>IF('予選ﾘｰｸﾞ順位'!K6="","",'予選ﾘｰｸﾞ順位'!K6)</f>
        <v>奈良学園</v>
      </c>
      <c r="G16" s="135" t="str">
        <f>IF('予選ﾘｰｸﾞ順位'!L6="","",'予選ﾘｰｸﾞ順位'!L6)</f>
        <v>鳥取敬愛Ｂ</v>
      </c>
      <c r="H16" s="135" t="str">
        <f>IF('予選ﾘｰｸﾞ順位'!M6="","",'予選ﾘｰｸﾞ順位'!M6)</f>
        <v>京都学園</v>
      </c>
      <c r="I16" s="135" t="str">
        <f>IF('予選ﾘｰｸﾞ順位'!N6="","",'予選ﾘｰｸﾞ順位'!N6)</f>
        <v>鳥取西</v>
      </c>
      <c r="J16" s="135" t="str">
        <f>IF('予選ﾘｰｸﾞ順位'!O6="","",'予選ﾘｰｸﾞ順位'!O6)</f>
        <v>倉敷選抜</v>
      </c>
      <c r="K16" s="99" t="s">
        <v>2</v>
      </c>
      <c r="L16" s="100" t="s">
        <v>3</v>
      </c>
      <c r="M16" s="100" t="s">
        <v>4</v>
      </c>
      <c r="N16" s="101" t="s">
        <v>5</v>
      </c>
      <c r="O16" s="259" t="s">
        <v>25</v>
      </c>
      <c r="P16" s="260" t="s">
        <v>0</v>
      </c>
      <c r="Q16" s="261" t="s">
        <v>1</v>
      </c>
    </row>
    <row r="17" spans="1:18" ht="27.75" customHeight="1">
      <c r="A17" s="103" t="s">
        <v>15</v>
      </c>
      <c r="B17" s="202" t="str">
        <f>IF(D16="","",D16)</f>
        <v>岡山東商</v>
      </c>
      <c r="C17" s="203"/>
      <c r="D17" s="35"/>
      <c r="E17" s="188" t="s">
        <v>318</v>
      </c>
      <c r="F17" s="30" t="s">
        <v>317</v>
      </c>
      <c r="G17" s="30" t="s">
        <v>318</v>
      </c>
      <c r="H17" s="30" t="s">
        <v>318</v>
      </c>
      <c r="I17" s="189" t="s">
        <v>310</v>
      </c>
      <c r="J17" s="32" t="s">
        <v>309</v>
      </c>
      <c r="K17" s="104">
        <f aca="true" t="shared" si="7" ref="K17:K23">IF(LEFT(J17,1)="3",1,0)+IF(LEFT(I17,1)="3",1,0)+IF(LEFT(H17,1)="3",1,0)+IF(LEFT(G17,1)="3",1,0)+IF(LEFT(F17,1)="3",1,0)+IF(LEFT(E17,1)="3",1,0)+IF(LEFT(D17,1)="3",1,0)</f>
        <v>2</v>
      </c>
      <c r="L17" s="105">
        <f aca="true" t="shared" si="8" ref="L17:L23">IF(RIGHT(J17,1)="3",1,0)+IF(RIGHT(I17,1)="3",1,0)+IF(RIGHT(H17,1)="3",1,0)+IF(RIGHT(G17,1)="3",1,0)+IF(RIGHT(F17,1)="3",1,0)+IF(RIGHT(E17,1)="3",1,0)+IF(RIGHT(D17,1)="3",1,0)</f>
        <v>4</v>
      </c>
      <c r="M17" s="105">
        <f aca="true" t="shared" si="9" ref="M17:M23">IF(LEFT(J17,1)="W",1,0)+IF(LEFT(I17,1)="W",1,0)+IF(LEFT(H17,1)="W",1,0)+IF(LEFT(G17,1)="W",1,0)+IF(LEFT(F17,1)="W",1,0)+IF(LEFT(E17,1)="W",1,0)+IF(LEFT(D17,1)="W",1,0)</f>
        <v>0</v>
      </c>
      <c r="N17" s="106">
        <f aca="true" t="shared" si="10" ref="N17:N23">IF(LEFT(J17,1)="L",1,0)+IF(LEFT(I17,1)="L",1,0)+IF(LEFT(H17,1)="L",1,0)+IF(LEFT(G17,1)="L",1,0)+IF(LEFT(F17,1)="L",1,0)+IF(LEFT(E17,1)="L",1,0)+IF(LEFT(D17,1)="L",1,0)</f>
        <v>0</v>
      </c>
      <c r="O17" s="107" t="str">
        <f aca="true" t="shared" si="11" ref="O17:O23">IF(SUM(K17:N17)=0,"/",K17+M17&amp;"/"&amp;L17+N17)</f>
        <v>2/4</v>
      </c>
      <c r="P17" s="108">
        <f aca="true" t="shared" si="12" ref="P17:P23">IF(SUM(K17:N17)=0,"",K17*2+L17+M17*2)</f>
        <v>8</v>
      </c>
      <c r="Q17" s="109">
        <v>5</v>
      </c>
      <c r="R17" s="22" t="str">
        <f>B17</f>
        <v>岡山東商</v>
      </c>
    </row>
    <row r="18" spans="1:18" ht="27.75" customHeight="1">
      <c r="A18" s="110" t="s">
        <v>65</v>
      </c>
      <c r="B18" s="213" t="str">
        <f>IF(E16="","",E16)</f>
        <v>今治南Ａ</v>
      </c>
      <c r="C18" s="214"/>
      <c r="D18" s="179" t="str">
        <f>IF(LEFT(E17,1)="W","L W/O",IF(LEFT(E17,1)="L","W W/O",IF(E17="-","-",RIGHT(E17,1)&amp;"-"&amp;LEFT(E17,1))))</f>
        <v>3-1</v>
      </c>
      <c r="E18" s="5"/>
      <c r="F18" s="3" t="s">
        <v>313</v>
      </c>
      <c r="G18" s="3" t="s">
        <v>316</v>
      </c>
      <c r="H18" s="3" t="s">
        <v>314</v>
      </c>
      <c r="I18" s="178" t="s">
        <v>310</v>
      </c>
      <c r="J18" s="4" t="s">
        <v>313</v>
      </c>
      <c r="K18" s="111">
        <f t="shared" si="7"/>
        <v>2</v>
      </c>
      <c r="L18" s="112">
        <f t="shared" si="8"/>
        <v>4</v>
      </c>
      <c r="M18" s="112">
        <f t="shared" si="9"/>
        <v>0</v>
      </c>
      <c r="N18" s="113">
        <f t="shared" si="10"/>
        <v>0</v>
      </c>
      <c r="O18" s="114" t="str">
        <f t="shared" si="11"/>
        <v>2/4</v>
      </c>
      <c r="P18" s="115">
        <f t="shared" si="12"/>
        <v>8</v>
      </c>
      <c r="Q18" s="116">
        <f aca="true" t="shared" si="13" ref="Q18:Q23">IF(SUM(K18:N18)=0,"",RANK(P18,$P$17:$P$23,0))</f>
        <v>4</v>
      </c>
      <c r="R18" s="22" t="str">
        <f aca="true" t="shared" si="14" ref="R18:R23">B18</f>
        <v>今治南Ａ</v>
      </c>
    </row>
    <row r="19" spans="1:18" ht="27.75" customHeight="1">
      <c r="A19" s="110" t="s">
        <v>66</v>
      </c>
      <c r="B19" s="213" t="str">
        <f>IF(F16="","",F16)</f>
        <v>奈良学園</v>
      </c>
      <c r="C19" s="214"/>
      <c r="D19" s="36" t="str">
        <f>IF(LEFT(F17,1)="W","L W/O",IF(LEFT(F17,1)="L","W W/O",IF(F17="-","-",RIGHT(F17,1)&amp;"-"&amp;LEFT(F17,1))))</f>
        <v>2-3</v>
      </c>
      <c r="E19" s="7" t="str">
        <f>IF(LEFT(F18,1)="W","L W/O",IF(LEFT(F18,1)="L","W W/O",IF(F18="-","-",RIGHT(F18,1)&amp;"-"&amp;LEFT(F18,1))))</f>
        <v>3-2</v>
      </c>
      <c r="F19" s="5"/>
      <c r="G19" s="3" t="s">
        <v>313</v>
      </c>
      <c r="H19" s="3" t="s">
        <v>308</v>
      </c>
      <c r="I19" s="14" t="s">
        <v>309</v>
      </c>
      <c r="J19" s="4" t="s">
        <v>309</v>
      </c>
      <c r="K19" s="111">
        <f t="shared" si="7"/>
        <v>1</v>
      </c>
      <c r="L19" s="112">
        <f t="shared" si="8"/>
        <v>5</v>
      </c>
      <c r="M19" s="112">
        <f t="shared" si="9"/>
        <v>0</v>
      </c>
      <c r="N19" s="113">
        <f t="shared" si="10"/>
        <v>0</v>
      </c>
      <c r="O19" s="114" t="str">
        <f t="shared" si="11"/>
        <v>1/5</v>
      </c>
      <c r="P19" s="115">
        <f t="shared" si="12"/>
        <v>7</v>
      </c>
      <c r="Q19" s="116">
        <f t="shared" si="13"/>
        <v>7</v>
      </c>
      <c r="R19" s="22" t="str">
        <f t="shared" si="14"/>
        <v>奈良学園</v>
      </c>
    </row>
    <row r="20" spans="1:18" ht="27.75" customHeight="1">
      <c r="A20" s="110" t="s">
        <v>67</v>
      </c>
      <c r="B20" s="213" t="str">
        <f>IF(G16="","",G16)</f>
        <v>鳥取敬愛Ｂ</v>
      </c>
      <c r="C20" s="214"/>
      <c r="D20" s="36" t="str">
        <f>IF(LEFT(G17,1)="W","L W/O",IF(LEFT(G17,1)="L","W W/O",IF(G17="-","-",RIGHT(G17,1)&amp;"-"&amp;LEFT(G17,1))))</f>
        <v>3-1</v>
      </c>
      <c r="E20" s="7" t="str">
        <f>IF(LEFT(G18,1)="W","L W/O",IF(LEFT(G18,1)="L","W W/O",IF(G18="-","-",RIGHT(G18,1)&amp;"-"&amp;LEFT(G18,1))))</f>
        <v>3-0</v>
      </c>
      <c r="F20" s="7" t="str">
        <f>IF(LEFT(G19,1)="W","L W/O",IF(LEFT(G19,1)="L","W W/O",IF(G19="-","-",RIGHT(G19,1)&amp;"-"&amp;LEFT(G19,1))))</f>
        <v>3-2</v>
      </c>
      <c r="G20" s="5"/>
      <c r="H20" s="3" t="s">
        <v>308</v>
      </c>
      <c r="I20" s="14" t="s">
        <v>318</v>
      </c>
      <c r="J20" s="4" t="s">
        <v>314</v>
      </c>
      <c r="K20" s="111">
        <f t="shared" si="7"/>
        <v>3</v>
      </c>
      <c r="L20" s="112">
        <f t="shared" si="8"/>
        <v>3</v>
      </c>
      <c r="M20" s="112">
        <f t="shared" si="9"/>
        <v>0</v>
      </c>
      <c r="N20" s="113">
        <f t="shared" si="10"/>
        <v>0</v>
      </c>
      <c r="O20" s="114" t="str">
        <f t="shared" si="11"/>
        <v>3/3</v>
      </c>
      <c r="P20" s="115">
        <f t="shared" si="12"/>
        <v>9</v>
      </c>
      <c r="Q20" s="116">
        <f t="shared" si="13"/>
        <v>3</v>
      </c>
      <c r="R20" s="22" t="str">
        <f t="shared" si="14"/>
        <v>鳥取敬愛Ｂ</v>
      </c>
    </row>
    <row r="21" spans="1:18" ht="27.75" customHeight="1">
      <c r="A21" s="110" t="s">
        <v>68</v>
      </c>
      <c r="B21" s="213" t="str">
        <f>IF(H16="","",H16)</f>
        <v>京都学園</v>
      </c>
      <c r="C21" s="214"/>
      <c r="D21" s="36" t="str">
        <f>IF(LEFT(H17,1)="W","L W/O",IF(LEFT(H17,1)="L","W W/O",IF(H17="-","-",RIGHT(H17,1)&amp;"-"&amp;LEFT(H17,1))))</f>
        <v>3-1</v>
      </c>
      <c r="E21" s="7" t="str">
        <f>IF(LEFT(H18,1)="W","L W/O",IF(LEFT(H18,1)="L","W W/O",IF(H18="-","-",RIGHT(H18,1)&amp;"-"&amp;LEFT(H18,1))))</f>
        <v>3-2</v>
      </c>
      <c r="F21" s="7" t="str">
        <f>IF(LEFT(H19,1)="W","L W/O",IF(LEFT(H19,1)="L","W W/O",IF(H19="-","-",RIGHT(H19,1)&amp;"-"&amp;LEFT(H19,1))))</f>
        <v>3-1</v>
      </c>
      <c r="G21" s="7" t="str">
        <f>IF(LEFT(H20,1)="W","L W/O",IF(LEFT(H20,1)="L","W W/O",IF(H20="-","-",RIGHT(H20,1)&amp;"-"&amp;LEFT(H20,1))))</f>
        <v>3-1</v>
      </c>
      <c r="H21" s="5"/>
      <c r="I21" s="14" t="s">
        <v>317</v>
      </c>
      <c r="J21" s="4" t="s">
        <v>310</v>
      </c>
      <c r="K21" s="111">
        <f t="shared" si="7"/>
        <v>6</v>
      </c>
      <c r="L21" s="112">
        <f t="shared" si="8"/>
        <v>0</v>
      </c>
      <c r="M21" s="112">
        <f t="shared" si="9"/>
        <v>0</v>
      </c>
      <c r="N21" s="113">
        <f t="shared" si="10"/>
        <v>0</v>
      </c>
      <c r="O21" s="114" t="str">
        <f t="shared" si="11"/>
        <v>6/0</v>
      </c>
      <c r="P21" s="115">
        <f t="shared" si="12"/>
        <v>12</v>
      </c>
      <c r="Q21" s="116">
        <f t="shared" si="13"/>
        <v>1</v>
      </c>
      <c r="R21" s="22" t="str">
        <f t="shared" si="14"/>
        <v>京都学園</v>
      </c>
    </row>
    <row r="22" spans="1:18" ht="27.75" customHeight="1">
      <c r="A22" s="117" t="s">
        <v>69</v>
      </c>
      <c r="B22" s="215" t="str">
        <f>IF(I16="","",I16)</f>
        <v>鳥取西</v>
      </c>
      <c r="C22" s="216"/>
      <c r="D22" s="190" t="str">
        <f>IF(LEFT(I17,1)="W","L W/O",IF(LEFT(I17,1)="L","W W/O",IF(I17="-","-",RIGHT(I17,1)&amp;"-"&amp;LEFT(I17,1))))</f>
        <v>1-3</v>
      </c>
      <c r="E22" s="179" t="str">
        <f>IF(LEFT(I18,1)="W","L W/O",IF(LEFT(I18,1)="L","W W/O",IF(I18="-","-",RIGHT(I18,1)&amp;"-"&amp;LEFT(I18,1))))</f>
        <v>1-3</v>
      </c>
      <c r="F22" s="17" t="str">
        <f>IF(LEFT(I19,1)="W","L W/O",IF(LEFT(I19,1)="L","W W/O",IF(I19="-","-",RIGHT(I19,1)&amp;"-"&amp;LEFT(I19,1))))</f>
        <v>3-0</v>
      </c>
      <c r="G22" s="17" t="str">
        <f>IF(LEFT(I20,1)="W","L W/O",IF(LEFT(I20,1)="L","W W/O",IF(I20="-","-",RIGHT(I20,1)&amp;"-"&amp;LEFT(I20,1))))</f>
        <v>3-1</v>
      </c>
      <c r="H22" s="17" t="str">
        <f>IF(LEFT(I21,1)="W","L W/O",IF(LEFT(I21,1)="L","W W/O",IF(I21="-","-",RIGHT(I21,1)&amp;"-"&amp;LEFT(I21,1))))</f>
        <v>2-3</v>
      </c>
      <c r="I22" s="18"/>
      <c r="J22" s="4" t="s">
        <v>318</v>
      </c>
      <c r="K22" s="111">
        <f t="shared" si="7"/>
        <v>2</v>
      </c>
      <c r="L22" s="112">
        <f t="shared" si="8"/>
        <v>4</v>
      </c>
      <c r="M22" s="112">
        <f t="shared" si="9"/>
        <v>0</v>
      </c>
      <c r="N22" s="113">
        <f t="shared" si="10"/>
        <v>0</v>
      </c>
      <c r="O22" s="87" t="str">
        <f t="shared" si="11"/>
        <v>2/4</v>
      </c>
      <c r="P22" s="88">
        <f t="shared" si="12"/>
        <v>8</v>
      </c>
      <c r="Q22" s="116">
        <v>6</v>
      </c>
      <c r="R22" s="22" t="str">
        <f t="shared" si="14"/>
        <v>鳥取西</v>
      </c>
    </row>
    <row r="23" spans="1:18" ht="27.75" customHeight="1" thickBot="1">
      <c r="A23" s="118" t="s">
        <v>70</v>
      </c>
      <c r="B23" s="217" t="str">
        <f>IF(J16="","",J16)</f>
        <v>倉敷選抜</v>
      </c>
      <c r="C23" s="218"/>
      <c r="D23" s="38" t="str">
        <f>IF(LEFT(J17,1)="W","L W/O",IF(LEFT(J17,1)="L","W W/O",IF(J17="-","-",RIGHT(J17,1)&amp;"-"&amp;LEFT(J17,1))))</f>
        <v>3-0</v>
      </c>
      <c r="E23" s="8" t="str">
        <f>IF(LEFT(J18,1)="W","L W/O",IF(LEFT(J18,1)="L","W W/O",IF(J18="-","-",RIGHT(J18,1)&amp;"-"&amp;LEFT(J18,1))))</f>
        <v>3-2</v>
      </c>
      <c r="F23" s="8" t="str">
        <f>IF(LEFT(J19,1)="W","L W/O",IF(LEFT(J19,1)="L","W W/O",IF(J19="-","-",RIGHT(J19,1)&amp;"-"&amp;LEFT(J19,1))))</f>
        <v>3-0</v>
      </c>
      <c r="G23" s="8" t="str">
        <f>IF(LEFT(J20,1)="W","L W/O",IF(LEFT(J20,1)="L","W W/O",IF(J20="-","-",RIGHT(J20,1)&amp;"-"&amp;LEFT(J20,1))))</f>
        <v>3-2</v>
      </c>
      <c r="H23" s="8" t="str">
        <f>IF(LEFT(J21,1)="W","L W/O",IF(LEFT(J21,1)="L","W W/O",IF(J21="-","-",RIGHT(J21,1)&amp;"-"&amp;LEFT(J21,1))))</f>
        <v>1-3</v>
      </c>
      <c r="I23" s="8" t="str">
        <f>IF(LEFT(J22,1)="W","L W/O",IF(LEFT(J22,1)="L","W W/O",IF(J22="-","-",RIGHT(J22,1)&amp;"-"&amp;LEFT(J22,1))))</f>
        <v>3-1</v>
      </c>
      <c r="J23" s="9"/>
      <c r="K23" s="119">
        <f t="shared" si="7"/>
        <v>5</v>
      </c>
      <c r="L23" s="120">
        <f t="shared" si="8"/>
        <v>1</v>
      </c>
      <c r="M23" s="120">
        <f t="shared" si="9"/>
        <v>0</v>
      </c>
      <c r="N23" s="121">
        <f t="shared" si="10"/>
        <v>0</v>
      </c>
      <c r="O23" s="90" t="str">
        <f t="shared" si="11"/>
        <v>5/1</v>
      </c>
      <c r="P23" s="91">
        <f t="shared" si="12"/>
        <v>11</v>
      </c>
      <c r="Q23" s="92">
        <f t="shared" si="13"/>
        <v>2</v>
      </c>
      <c r="R23" s="22" t="str">
        <f t="shared" si="14"/>
        <v>倉敷選抜</v>
      </c>
    </row>
    <row r="24" spans="1:17" ht="27.75" customHeight="1" thickBot="1">
      <c r="A24" s="10"/>
      <c r="B24" s="21"/>
      <c r="C24" s="21"/>
      <c r="D24" s="15"/>
      <c r="E24" s="15"/>
      <c r="F24" s="15"/>
      <c r="G24" s="15"/>
      <c r="H24" s="15"/>
      <c r="I24" s="16"/>
      <c r="J24" s="16"/>
      <c r="K24" s="19"/>
      <c r="L24" s="19"/>
      <c r="M24" s="19"/>
      <c r="N24" s="19"/>
      <c r="O24" s="20"/>
      <c r="P24" s="20"/>
      <c r="Q24" s="20"/>
    </row>
    <row r="25" spans="2:10" ht="25.5" customHeight="1" thickBot="1">
      <c r="B25" s="262" t="s">
        <v>17</v>
      </c>
      <c r="C25" s="263"/>
      <c r="D25" s="123" t="s">
        <v>18</v>
      </c>
      <c r="E25" s="100" t="s">
        <v>19</v>
      </c>
      <c r="F25" s="100" t="s">
        <v>20</v>
      </c>
      <c r="G25" s="100" t="s">
        <v>21</v>
      </c>
      <c r="H25" s="100" t="s">
        <v>22</v>
      </c>
      <c r="I25" s="100" t="s">
        <v>23</v>
      </c>
      <c r="J25" s="102" t="s">
        <v>24</v>
      </c>
    </row>
    <row r="26" spans="2:10" ht="25.5" customHeight="1">
      <c r="B26" s="221" t="s">
        <v>98</v>
      </c>
      <c r="C26" s="222"/>
      <c r="D26" s="125" t="s">
        <v>77</v>
      </c>
      <c r="E26" s="126" t="s">
        <v>80</v>
      </c>
      <c r="F26" s="126" t="s">
        <v>83</v>
      </c>
      <c r="G26" s="126" t="s">
        <v>86</v>
      </c>
      <c r="H26" s="126" t="s">
        <v>89</v>
      </c>
      <c r="I26" s="126" t="s">
        <v>92</v>
      </c>
      <c r="J26" s="124" t="s">
        <v>95</v>
      </c>
    </row>
    <row r="27" spans="2:10" ht="25.5" customHeight="1">
      <c r="B27" s="223" t="s">
        <v>99</v>
      </c>
      <c r="C27" s="224"/>
      <c r="D27" s="128" t="s">
        <v>78</v>
      </c>
      <c r="E27" s="129" t="s">
        <v>81</v>
      </c>
      <c r="F27" s="129" t="s">
        <v>84</v>
      </c>
      <c r="G27" s="129" t="s">
        <v>87</v>
      </c>
      <c r="H27" s="129" t="s">
        <v>90</v>
      </c>
      <c r="I27" s="129" t="s">
        <v>93</v>
      </c>
      <c r="J27" s="127" t="s">
        <v>96</v>
      </c>
    </row>
    <row r="28" spans="2:10" ht="25.5" customHeight="1" thickBot="1">
      <c r="B28" s="200" t="s">
        <v>100</v>
      </c>
      <c r="C28" s="201"/>
      <c r="D28" s="131" t="s">
        <v>79</v>
      </c>
      <c r="E28" s="132" t="s">
        <v>82</v>
      </c>
      <c r="F28" s="132" t="s">
        <v>85</v>
      </c>
      <c r="G28" s="132" t="s">
        <v>88</v>
      </c>
      <c r="H28" s="132" t="s">
        <v>91</v>
      </c>
      <c r="I28" s="132" t="s">
        <v>94</v>
      </c>
      <c r="J28" s="130" t="s">
        <v>97</v>
      </c>
    </row>
    <row r="29" ht="27.75" customHeight="1"/>
    <row r="30" ht="27.75" customHeight="1" thickBot="1"/>
    <row r="31" spans="2:8" ht="27.75" customHeight="1" thickBot="1">
      <c r="B31" s="264" t="s">
        <v>52</v>
      </c>
      <c r="C31" s="265"/>
      <c r="D31" s="136" t="s">
        <v>164</v>
      </c>
      <c r="E31" s="137"/>
      <c r="F31" s="138" t="s">
        <v>165</v>
      </c>
      <c r="H31" s="266" t="s">
        <v>340</v>
      </c>
    </row>
    <row r="32" spans="2:15" ht="27.75" customHeight="1">
      <c r="B32" s="230">
        <v>1</v>
      </c>
      <c r="C32" s="199"/>
      <c r="D32" s="61" t="str">
        <f>VLOOKUP($B32,$Q$3:$R$9,2,FALSE)</f>
        <v>鳴門渦潮</v>
      </c>
      <c r="E32" s="30" t="s">
        <v>316</v>
      </c>
      <c r="F32" s="72" t="str">
        <f aca="true" t="shared" si="15" ref="F32:F38">VLOOKUP($B32,$Q$17:$R$23,2,FALSE)</f>
        <v>京都学園</v>
      </c>
      <c r="H32" s="94">
        <v>13</v>
      </c>
      <c r="I32" s="139" t="s">
        <v>273</v>
      </c>
      <c r="J32" s="97">
        <v>20</v>
      </c>
      <c r="K32" s="82"/>
      <c r="L32" s="82"/>
      <c r="M32" s="82"/>
      <c r="N32" s="82"/>
      <c r="O32" s="139" t="s">
        <v>254</v>
      </c>
    </row>
    <row r="33" spans="2:15" ht="27.75" customHeight="1">
      <c r="B33" s="227">
        <v>2</v>
      </c>
      <c r="C33" s="228"/>
      <c r="D33" s="62" t="str">
        <f aca="true" t="shared" si="16" ref="D33:D38">VLOOKUP($B33,$Q$3:$R$9,2,FALSE)</f>
        <v>生駒Ａ</v>
      </c>
      <c r="E33" s="3" t="s">
        <v>315</v>
      </c>
      <c r="F33" s="73" t="str">
        <f t="shared" si="15"/>
        <v>倉敷選抜</v>
      </c>
      <c r="H33" s="95">
        <v>14</v>
      </c>
      <c r="I33" s="140" t="s">
        <v>242</v>
      </c>
      <c r="J33" s="79">
        <v>21</v>
      </c>
      <c r="K33" s="141"/>
      <c r="L33" s="83"/>
      <c r="M33" s="141"/>
      <c r="N33" s="83"/>
      <c r="O33" s="140" t="s">
        <v>269</v>
      </c>
    </row>
    <row r="34" spans="2:15" ht="27.75" customHeight="1">
      <c r="B34" s="227">
        <v>3</v>
      </c>
      <c r="C34" s="228"/>
      <c r="D34" s="62" t="str">
        <f t="shared" si="16"/>
        <v>広島商船</v>
      </c>
      <c r="E34" s="3" t="s">
        <v>312</v>
      </c>
      <c r="F34" s="73" t="str">
        <f t="shared" si="15"/>
        <v>鳥取敬愛Ｂ</v>
      </c>
      <c r="H34" s="95">
        <v>15</v>
      </c>
      <c r="I34" s="140" t="s">
        <v>256</v>
      </c>
      <c r="J34" s="79">
        <v>22</v>
      </c>
      <c r="K34" s="141"/>
      <c r="L34" s="83"/>
      <c r="M34" s="141"/>
      <c r="N34" s="83"/>
      <c r="O34" s="140" t="s">
        <v>234</v>
      </c>
    </row>
    <row r="35" spans="2:15" ht="27.75" customHeight="1">
      <c r="B35" s="227">
        <v>4</v>
      </c>
      <c r="C35" s="228"/>
      <c r="D35" s="62" t="str">
        <f t="shared" si="16"/>
        <v>奈良</v>
      </c>
      <c r="E35" s="3" t="s">
        <v>311</v>
      </c>
      <c r="F35" s="73" t="str">
        <f t="shared" si="15"/>
        <v>今治南Ａ</v>
      </c>
      <c r="H35" s="95">
        <v>16</v>
      </c>
      <c r="I35" s="140" t="s">
        <v>252</v>
      </c>
      <c r="J35" s="79">
        <v>23</v>
      </c>
      <c r="K35" s="141"/>
      <c r="L35" s="83"/>
      <c r="M35" s="141"/>
      <c r="N35" s="83"/>
      <c r="O35" s="140" t="s">
        <v>253</v>
      </c>
    </row>
    <row r="36" spans="2:15" ht="27.75" customHeight="1">
      <c r="B36" s="227">
        <v>5</v>
      </c>
      <c r="C36" s="228"/>
      <c r="D36" s="62" t="str">
        <f t="shared" si="16"/>
        <v>美作</v>
      </c>
      <c r="E36" s="3" t="s">
        <v>317</v>
      </c>
      <c r="F36" s="73" t="str">
        <f t="shared" si="15"/>
        <v>岡山東商</v>
      </c>
      <c r="H36" s="95">
        <v>17</v>
      </c>
      <c r="I36" s="140" t="s">
        <v>272</v>
      </c>
      <c r="J36" s="79">
        <v>24</v>
      </c>
      <c r="K36" s="141"/>
      <c r="L36" s="83"/>
      <c r="M36" s="141"/>
      <c r="N36" s="83"/>
      <c r="O36" s="140" t="s">
        <v>271</v>
      </c>
    </row>
    <row r="37" spans="2:15" ht="27.75" customHeight="1" thickBot="1">
      <c r="B37" s="227">
        <v>6</v>
      </c>
      <c r="C37" s="228"/>
      <c r="D37" s="62" t="str">
        <f t="shared" si="16"/>
        <v>宇和島東</v>
      </c>
      <c r="E37" s="3" t="s">
        <v>316</v>
      </c>
      <c r="F37" s="73" t="str">
        <f t="shared" si="15"/>
        <v>鳥取西</v>
      </c>
      <c r="H37" s="95">
        <v>18</v>
      </c>
      <c r="I37" s="140" t="s">
        <v>251</v>
      </c>
      <c r="J37" s="80">
        <v>25</v>
      </c>
      <c r="K37" s="142"/>
      <c r="L37" s="84"/>
      <c r="M37" s="142"/>
      <c r="N37" s="84"/>
      <c r="O37" s="143" t="s">
        <v>255</v>
      </c>
    </row>
    <row r="38" spans="2:17" ht="30" customHeight="1" thickBot="1">
      <c r="B38" s="225">
        <v>7</v>
      </c>
      <c r="C38" s="226"/>
      <c r="D38" s="63" t="str">
        <f t="shared" si="16"/>
        <v>松山北</v>
      </c>
      <c r="E38" s="81" t="s">
        <v>341</v>
      </c>
      <c r="F38" s="74" t="str">
        <f t="shared" si="15"/>
        <v>奈良学園</v>
      </c>
      <c r="H38" s="96">
        <v>19</v>
      </c>
      <c r="I38" s="143" t="s">
        <v>270</v>
      </c>
      <c r="J38" s="204"/>
      <c r="K38" s="182"/>
      <c r="L38" s="182"/>
      <c r="M38" s="182"/>
      <c r="N38" s="182"/>
      <c r="O38" s="182"/>
      <c r="P38" s="182"/>
      <c r="Q38" s="182"/>
    </row>
  </sheetData>
  <sheetProtection/>
  <mergeCells count="35">
    <mergeCell ref="B11:C11"/>
    <mergeCell ref="B20:C20"/>
    <mergeCell ref="B21:C21"/>
    <mergeCell ref="B18:C18"/>
    <mergeCell ref="A16:B16"/>
    <mergeCell ref="B37:C37"/>
    <mergeCell ref="A1:B1"/>
    <mergeCell ref="C1:D1"/>
    <mergeCell ref="B9:C9"/>
    <mergeCell ref="B3:C3"/>
    <mergeCell ref="B4:C4"/>
    <mergeCell ref="A2:B2"/>
    <mergeCell ref="B22:C22"/>
    <mergeCell ref="B19:C19"/>
    <mergeCell ref="B6:C6"/>
    <mergeCell ref="B5:C5"/>
    <mergeCell ref="B8:C8"/>
    <mergeCell ref="B23:C23"/>
    <mergeCell ref="B31:C31"/>
    <mergeCell ref="B28:C28"/>
    <mergeCell ref="B27:C27"/>
    <mergeCell ref="B25:C25"/>
    <mergeCell ref="B26:C26"/>
    <mergeCell ref="B7:C7"/>
    <mergeCell ref="B17:C17"/>
    <mergeCell ref="J38:Q38"/>
    <mergeCell ref="B12:C12"/>
    <mergeCell ref="B13:C13"/>
    <mergeCell ref="B14:C14"/>
    <mergeCell ref="B32:C32"/>
    <mergeCell ref="B33:C33"/>
    <mergeCell ref="B38:C38"/>
    <mergeCell ref="B34:C34"/>
    <mergeCell ref="B35:C35"/>
    <mergeCell ref="B36:C36"/>
  </mergeCells>
  <conditionalFormatting sqref="D32:D38 F32:F38">
    <cfRule type="expression" priority="1" dxfId="11" stopIfTrue="1">
      <formula>ISERROR(D32)=TRUE</formula>
    </cfRule>
  </conditionalFormatting>
  <dataValidations count="1">
    <dataValidation allowBlank="1" showInputMessage="1" showErrorMessage="1" imeMode="off" sqref="E17:J17 I4:J7 F4:H4 H5:H6 G5 E3:J3 I18:J21 F18:H18 H19:H20 G19 E32:E37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38"/>
  <sheetViews>
    <sheetView view="pageBreakPreview" zoomScaleNormal="115" zoomScaleSheetLayoutView="100" zoomScalePageLayoutView="0" workbookViewId="0" topLeftCell="A1">
      <selection activeCell="P28" sqref="P28"/>
    </sheetView>
  </sheetViews>
  <sheetFormatPr defaultColWidth="9.00390625" defaultRowHeight="30" customHeight="1"/>
  <cols>
    <col min="1" max="2" width="4.625" style="22" customWidth="1"/>
    <col min="3" max="10" width="10.625" style="22" customWidth="1"/>
    <col min="11" max="14" width="6.875" style="22" hidden="1" customWidth="1"/>
    <col min="15" max="15" width="10.625" style="22" customWidth="1"/>
    <col min="16" max="17" width="6.25390625" style="22" customWidth="1"/>
    <col min="18" max="18" width="0" style="22" hidden="1" customWidth="1"/>
    <col min="19" max="16384" width="9.00390625" style="22" customWidth="1"/>
  </cols>
  <sheetData>
    <row r="1" spans="1:5" ht="27.75" customHeight="1" thickBot="1">
      <c r="A1" s="229" t="s">
        <v>6</v>
      </c>
      <c r="B1" s="229"/>
      <c r="C1" s="229" t="s">
        <v>148</v>
      </c>
      <c r="D1" s="229"/>
      <c r="E1" s="98" t="s">
        <v>153</v>
      </c>
    </row>
    <row r="2" spans="1:17" ht="27.75" customHeight="1" thickBot="1">
      <c r="A2" s="255" t="s">
        <v>159</v>
      </c>
      <c r="B2" s="256"/>
      <c r="C2" s="258" t="s">
        <v>59</v>
      </c>
      <c r="D2" s="52" t="str">
        <f>IF('予選ﾘｰｸﾞ順位'!B7="","",'予選ﾘｰｸﾞ順位'!B7)</f>
        <v>城南Ｂ</v>
      </c>
      <c r="E2" s="53" t="str">
        <f>IF('予選ﾘｰｸﾞ順位'!C7="","",'予選ﾘｰｸﾞ順位'!C7)</f>
        <v>玉野光南</v>
      </c>
      <c r="F2" s="53" t="str">
        <f>IF('予選ﾘｰｸﾞ順位'!D7="","",'予選ﾘｰｸﾞ順位'!D7)</f>
        <v>佐賀商Ｂ</v>
      </c>
      <c r="G2" s="53" t="str">
        <f>IF('予選ﾘｰｸﾞ順位'!E7="","",'予選ﾘｰｸﾞ順位'!E7)</f>
        <v>帝塚山</v>
      </c>
      <c r="H2" s="53" t="str">
        <f>IF('予選ﾘｰｸﾞ順位'!F7="","",'予選ﾘｰｸﾞ順位'!F7)</f>
        <v>松山商Ｂ</v>
      </c>
      <c r="I2" s="53" t="str">
        <f>IF('予選ﾘｰｸﾞ順位'!G7="","",'予選ﾘｰｸﾞ順位'!G7)</f>
        <v>高松桜井Ａ</v>
      </c>
      <c r="J2" s="53" t="str">
        <f>IF('予選ﾘｰｸﾞ順位'!H7="","",'予選ﾘｰｸﾞ順位'!H7)</f>
        <v>坂出</v>
      </c>
      <c r="K2" s="99" t="s">
        <v>2</v>
      </c>
      <c r="L2" s="100" t="s">
        <v>3</v>
      </c>
      <c r="M2" s="100" t="s">
        <v>4</v>
      </c>
      <c r="N2" s="101" t="s">
        <v>5</v>
      </c>
      <c r="O2" s="259" t="s">
        <v>25</v>
      </c>
      <c r="P2" s="260" t="s">
        <v>0</v>
      </c>
      <c r="Q2" s="261" t="s">
        <v>1</v>
      </c>
    </row>
    <row r="3" spans="1:18" ht="27.75" customHeight="1">
      <c r="A3" s="103" t="s">
        <v>8</v>
      </c>
      <c r="B3" s="202" t="str">
        <f>IF(D2="","",D2)</f>
        <v>城南Ｂ</v>
      </c>
      <c r="C3" s="203"/>
      <c r="D3" s="35"/>
      <c r="E3" s="30" t="s">
        <v>316</v>
      </c>
      <c r="F3" s="30" t="s">
        <v>312</v>
      </c>
      <c r="G3" s="30" t="s">
        <v>317</v>
      </c>
      <c r="H3" s="30" t="s">
        <v>307</v>
      </c>
      <c r="I3" s="31" t="s">
        <v>311</v>
      </c>
      <c r="J3" s="32" t="s">
        <v>307</v>
      </c>
      <c r="K3" s="104">
        <f aca="true" t="shared" si="0" ref="K3:K9">IF(LEFT(J3,1)="3",1,0)+IF(LEFT(I3,1)="3",1,0)+IF(LEFT(H3,1)="3",1,0)+IF(LEFT(G3,1)="3",1,0)+IF(LEFT(F3,1)="3",1,0)+IF(LEFT(E3,1)="3",1,0)+IF(LEFT(D3,1)="3",1,0)</f>
        <v>5</v>
      </c>
      <c r="L3" s="105">
        <f aca="true" t="shared" si="1" ref="L3:L9">IF(RIGHT(J3,1)="3",1,0)+IF(RIGHT(I3,1)="3",1,0)+IF(RIGHT(H3,1)="3",1,0)+IF(RIGHT(G3,1)="3",1,0)+IF(RIGHT(F3,1)="3",1,0)+IF(RIGHT(E3,1)="3",1,0)+IF(RIGHT(D3,1)="3",1,0)</f>
        <v>1</v>
      </c>
      <c r="M3" s="105">
        <f aca="true" t="shared" si="2" ref="M3:M9">IF(LEFT(J3,1)="W",1,0)+IF(LEFT(I3,1)="W",1,0)+IF(LEFT(H3,1)="W",1,0)+IF(LEFT(G3,1)="W",1,0)+IF(LEFT(F3,1)="W",1,0)+IF(LEFT(E3,1)="W",1,0)+IF(LEFT(D3,1)="W",1,0)</f>
        <v>0</v>
      </c>
      <c r="N3" s="106">
        <f aca="true" t="shared" si="3" ref="N3:N9">IF(LEFT(J3,1)="L",1,0)+IF(LEFT(I3,1)="L",1,0)+IF(LEFT(H3,1)="L",1,0)+IF(LEFT(G3,1)="L",1,0)+IF(LEFT(F3,1)="L",1,0)+IF(LEFT(E3,1)="L",1,0)+IF(LEFT(D3,1)="L",1,0)</f>
        <v>0</v>
      </c>
      <c r="O3" s="107" t="str">
        <f aca="true" t="shared" si="4" ref="O3:O9">IF(SUM(K3:N3)=0,"/",K3+M3&amp;"/"&amp;L3+N3)</f>
        <v>5/1</v>
      </c>
      <c r="P3" s="108">
        <f aca="true" t="shared" si="5" ref="P3:P9">IF(SUM(K3:N3)=0,"",K3*2+L3+M3*2)</f>
        <v>11</v>
      </c>
      <c r="Q3" s="109">
        <f>IF(SUM(K3:N3)=0,"",RANK(P3,$P$3:$P$9,0))</f>
        <v>2</v>
      </c>
      <c r="R3" s="22" t="str">
        <f>B3</f>
        <v>城南Ｂ</v>
      </c>
    </row>
    <row r="4" spans="1:18" ht="27.75" customHeight="1">
      <c r="A4" s="110" t="s">
        <v>9</v>
      </c>
      <c r="B4" s="213" t="str">
        <f>IF(E2="","",E2)</f>
        <v>玉野光南</v>
      </c>
      <c r="C4" s="214"/>
      <c r="D4" s="36" t="str">
        <f>IF(LEFT(E3,1)="W","L W/O",IF(LEFT(E3,1)="L","W W/O",IF(E3="-","-",RIGHT(E3,1)&amp;"-"&amp;LEFT(E3,1))))</f>
        <v>3-0</v>
      </c>
      <c r="E4" s="5"/>
      <c r="F4" s="3" t="s">
        <v>310</v>
      </c>
      <c r="G4" s="3" t="s">
        <v>312</v>
      </c>
      <c r="H4" s="3" t="s">
        <v>315</v>
      </c>
      <c r="I4" s="14" t="s">
        <v>307</v>
      </c>
      <c r="J4" s="4" t="s">
        <v>310</v>
      </c>
      <c r="K4" s="111">
        <f t="shared" si="0"/>
        <v>6</v>
      </c>
      <c r="L4" s="112">
        <f t="shared" si="1"/>
        <v>0</v>
      </c>
      <c r="M4" s="112">
        <f t="shared" si="2"/>
        <v>0</v>
      </c>
      <c r="N4" s="113">
        <f t="shared" si="3"/>
        <v>0</v>
      </c>
      <c r="O4" s="114" t="str">
        <f t="shared" si="4"/>
        <v>6/0</v>
      </c>
      <c r="P4" s="115">
        <f t="shared" si="5"/>
        <v>12</v>
      </c>
      <c r="Q4" s="116">
        <f aca="true" t="shared" si="6" ref="Q4:Q9">IF(SUM(K4:N4)=0,"",RANK(P4,$P$3:$P$9,0))</f>
        <v>1</v>
      </c>
      <c r="R4" s="22" t="str">
        <f aca="true" t="shared" si="7" ref="R4:R9">B4</f>
        <v>玉野光南</v>
      </c>
    </row>
    <row r="5" spans="1:18" ht="27.75" customHeight="1">
      <c r="A5" s="110" t="s">
        <v>10</v>
      </c>
      <c r="B5" s="213" t="str">
        <f>IF(F2="","",F2)</f>
        <v>佐賀商Ｂ</v>
      </c>
      <c r="C5" s="214"/>
      <c r="D5" s="36" t="str">
        <f>IF(LEFT(F3,1)="W","L W/O",IF(LEFT(F3,1)="L","W W/O",IF(F3="-","-",RIGHT(F3,1)&amp;"-"&amp;LEFT(F3,1))))</f>
        <v>1-3</v>
      </c>
      <c r="E5" s="7" t="str">
        <f>IF(LEFT(F4,1)="W","L W/O",IF(LEFT(F4,1)="L","W W/O",IF(F4="-","-",RIGHT(F4,1)&amp;"-"&amp;LEFT(F4,1))))</f>
        <v>1-3</v>
      </c>
      <c r="F5" s="5"/>
      <c r="G5" s="3" t="s">
        <v>310</v>
      </c>
      <c r="H5" s="3" t="s">
        <v>317</v>
      </c>
      <c r="I5" s="14" t="s">
        <v>307</v>
      </c>
      <c r="J5" s="4" t="s">
        <v>310</v>
      </c>
      <c r="K5" s="111">
        <f t="shared" si="0"/>
        <v>4</v>
      </c>
      <c r="L5" s="112">
        <f t="shared" si="1"/>
        <v>2</v>
      </c>
      <c r="M5" s="112">
        <f t="shared" si="2"/>
        <v>0</v>
      </c>
      <c r="N5" s="113">
        <f t="shared" si="3"/>
        <v>0</v>
      </c>
      <c r="O5" s="114" t="str">
        <f t="shared" si="4"/>
        <v>4/2</v>
      </c>
      <c r="P5" s="115">
        <f t="shared" si="5"/>
        <v>10</v>
      </c>
      <c r="Q5" s="116">
        <f t="shared" si="6"/>
        <v>3</v>
      </c>
      <c r="R5" s="22" t="str">
        <f t="shared" si="7"/>
        <v>佐賀商Ｂ</v>
      </c>
    </row>
    <row r="6" spans="1:18" ht="27.75" customHeight="1">
      <c r="A6" s="110" t="s">
        <v>11</v>
      </c>
      <c r="B6" s="213" t="str">
        <f>IF(G2="","",G2)</f>
        <v>帝塚山</v>
      </c>
      <c r="C6" s="214"/>
      <c r="D6" s="36" t="str">
        <f>IF(LEFT(G3,1)="W","L W/O",IF(LEFT(G3,1)="L","W W/O",IF(G3="-","-",RIGHT(G3,1)&amp;"-"&amp;LEFT(G3,1))))</f>
        <v>2-3</v>
      </c>
      <c r="E6" s="7" t="str">
        <f>IF(LEFT(G4,1)="W","L W/O",IF(LEFT(G4,1)="L","W W/O",IF(G4="-","-",RIGHT(G4,1)&amp;"-"&amp;LEFT(G4,1))))</f>
        <v>1-3</v>
      </c>
      <c r="F6" s="7" t="str">
        <f>IF(LEFT(G5,1)="W","L W/O",IF(LEFT(G5,1)="L","W W/O",IF(G5="-","-",RIGHT(G5,1)&amp;"-"&amp;LEFT(G5,1))))</f>
        <v>1-3</v>
      </c>
      <c r="G6" s="5"/>
      <c r="H6" s="3" t="s">
        <v>308</v>
      </c>
      <c r="I6" s="174" t="s">
        <v>313</v>
      </c>
      <c r="J6" s="4" t="s">
        <v>312</v>
      </c>
      <c r="K6" s="111">
        <f t="shared" si="0"/>
        <v>1</v>
      </c>
      <c r="L6" s="112">
        <f t="shared" si="1"/>
        <v>5</v>
      </c>
      <c r="M6" s="112">
        <f t="shared" si="2"/>
        <v>0</v>
      </c>
      <c r="N6" s="113">
        <f t="shared" si="3"/>
        <v>0</v>
      </c>
      <c r="O6" s="114" t="str">
        <f t="shared" si="4"/>
        <v>1/5</v>
      </c>
      <c r="P6" s="115">
        <f t="shared" si="5"/>
        <v>7</v>
      </c>
      <c r="Q6" s="116">
        <v>7</v>
      </c>
      <c r="R6" s="22" t="str">
        <f t="shared" si="7"/>
        <v>帝塚山</v>
      </c>
    </row>
    <row r="7" spans="1:18" ht="27.75" customHeight="1">
      <c r="A7" s="110" t="s">
        <v>12</v>
      </c>
      <c r="B7" s="213" t="str">
        <f>IF(H2="","",H2)</f>
        <v>松山商Ｂ</v>
      </c>
      <c r="C7" s="214"/>
      <c r="D7" s="36" t="str">
        <f>IF(LEFT(H3,1)="W","L W/O",IF(LEFT(H3,1)="L","W W/O",IF(H3="-","-",RIGHT(H3,1)&amp;"-"&amp;LEFT(H3,1))))</f>
        <v>0-3</v>
      </c>
      <c r="E7" s="7" t="str">
        <f>IF(LEFT(H4,1)="W","L W/O",IF(LEFT(H4,1)="L","W W/O",IF(H4="-","-",RIGHT(H4,1)&amp;"-"&amp;LEFT(H4,1))))</f>
        <v>0-3</v>
      </c>
      <c r="F7" s="7" t="str">
        <f>IF(LEFT(H5,1)="W","L W/O",IF(LEFT(H5,1)="L","W W/O",IF(H5="-","-",RIGHT(H5,1)&amp;"-"&amp;LEFT(H5,1))))</f>
        <v>2-3</v>
      </c>
      <c r="G7" s="7" t="str">
        <f>IF(LEFT(H6,1)="W","L W/O",IF(LEFT(H6,1)="L","W W/O",IF(H6="-","-",RIGHT(H6,1)&amp;"-"&amp;LEFT(H6,1))))</f>
        <v>3-1</v>
      </c>
      <c r="H7" s="5"/>
      <c r="I7" s="14" t="s">
        <v>317</v>
      </c>
      <c r="J7" s="180" t="s">
        <v>308</v>
      </c>
      <c r="K7" s="111">
        <f t="shared" si="0"/>
        <v>2</v>
      </c>
      <c r="L7" s="112">
        <f t="shared" si="1"/>
        <v>4</v>
      </c>
      <c r="M7" s="112">
        <f t="shared" si="2"/>
        <v>0</v>
      </c>
      <c r="N7" s="113">
        <f t="shared" si="3"/>
        <v>0</v>
      </c>
      <c r="O7" s="114" t="str">
        <f t="shared" si="4"/>
        <v>2/4</v>
      </c>
      <c r="P7" s="115">
        <f t="shared" si="5"/>
        <v>8</v>
      </c>
      <c r="Q7" s="116">
        <v>5</v>
      </c>
      <c r="R7" s="22" t="str">
        <f t="shared" si="7"/>
        <v>松山商Ｂ</v>
      </c>
    </row>
    <row r="8" spans="1:18" ht="27.75" customHeight="1">
      <c r="A8" s="117" t="s">
        <v>13</v>
      </c>
      <c r="B8" s="215" t="str">
        <f>IF(I2="","",I2)</f>
        <v>高松桜井Ａ</v>
      </c>
      <c r="C8" s="216"/>
      <c r="D8" s="37" t="str">
        <f>IF(LEFT(I3,1)="W","L W/O",IF(LEFT(I3,1)="L","W W/O",IF(I3="-","-",RIGHT(I3,1)&amp;"-"&amp;LEFT(I3,1))))</f>
        <v>2-3</v>
      </c>
      <c r="E8" s="36" t="str">
        <f>IF(LEFT(I4,1)="W","L W/O",IF(LEFT(I4,1)="L","W W/O",IF(I4="-","-",RIGHT(I4,1)&amp;"-"&amp;LEFT(I4,1))))</f>
        <v>0-3</v>
      </c>
      <c r="F8" s="17" t="str">
        <f>IF(LEFT(I5,1)="W","L W/O",IF(LEFT(I5,1)="L","W W/O",IF(I5="-","-",RIGHT(I5,1)&amp;"-"&amp;LEFT(I5,1))))</f>
        <v>0-3</v>
      </c>
      <c r="G8" s="186" t="str">
        <f>IF(LEFT(I6,1)="W","L W/O",IF(LEFT(I6,1)="L","W W/O",IF(I6="-","-",RIGHT(I6,1)&amp;"-"&amp;LEFT(I6,1))))</f>
        <v>3-2</v>
      </c>
      <c r="H8" s="17" t="str">
        <f>IF(LEFT(I7,1)="W","L W/O",IF(LEFT(I7,1)="L","W W/O",IF(I7="-","-",RIGHT(I7,1)&amp;"-"&amp;LEFT(I7,1))))</f>
        <v>2-3</v>
      </c>
      <c r="I8" s="18"/>
      <c r="J8" s="4" t="s">
        <v>314</v>
      </c>
      <c r="K8" s="111">
        <f t="shared" si="0"/>
        <v>1</v>
      </c>
      <c r="L8" s="112">
        <f t="shared" si="1"/>
        <v>5</v>
      </c>
      <c r="M8" s="112">
        <f t="shared" si="2"/>
        <v>0</v>
      </c>
      <c r="N8" s="113">
        <f t="shared" si="3"/>
        <v>0</v>
      </c>
      <c r="O8" s="87" t="str">
        <f t="shared" si="4"/>
        <v>1/5</v>
      </c>
      <c r="P8" s="88">
        <f t="shared" si="5"/>
        <v>7</v>
      </c>
      <c r="Q8" s="116">
        <f t="shared" si="6"/>
        <v>6</v>
      </c>
      <c r="R8" s="22" t="str">
        <f t="shared" si="7"/>
        <v>高松桜井Ａ</v>
      </c>
    </row>
    <row r="9" spans="1:18" ht="27.75" customHeight="1" thickBot="1">
      <c r="A9" s="118" t="s">
        <v>29</v>
      </c>
      <c r="B9" s="217" t="str">
        <f>IF(J2="","",J2)</f>
        <v>坂出</v>
      </c>
      <c r="C9" s="218"/>
      <c r="D9" s="38" t="str">
        <f>IF(LEFT(J3,1)="W","L W/O",IF(LEFT(J3,1)="L","W W/O",IF(J3="-","-",RIGHT(J3,1)&amp;"-"&amp;LEFT(J3,1))))</f>
        <v>0-3</v>
      </c>
      <c r="E9" s="8" t="str">
        <f>IF(LEFT(J4,1)="W","L W/O",IF(LEFT(J4,1)="L","W W/O",IF(J4="-","-",RIGHT(J4,1)&amp;"-"&amp;LEFT(J4,1))))</f>
        <v>1-3</v>
      </c>
      <c r="F9" s="8" t="str">
        <f>IF(LEFT(J5,1)="W","L W/O",IF(LEFT(J5,1)="L","W W/O",IF(J5="-","-",RIGHT(J5,1)&amp;"-"&amp;LEFT(J5,1))))</f>
        <v>1-3</v>
      </c>
      <c r="G9" s="8" t="str">
        <f>IF(LEFT(J6,1)="W","L W/O",IF(LEFT(J6,1)="L","W W/O",IF(J6="-","-",RIGHT(J6,1)&amp;"-"&amp;LEFT(J6,1))))</f>
        <v>1-3</v>
      </c>
      <c r="H9" s="181" t="str">
        <f>IF(LEFT(J7,1)="W","L W/O",IF(LEFT(J7,1)="L","W W/O",IF(J7="-","-",RIGHT(J7,1)&amp;"-"&amp;LEFT(J7,1))))</f>
        <v>3-1</v>
      </c>
      <c r="I9" s="8" t="str">
        <f>IF(LEFT(J8,1)="W","L W/O",IF(LEFT(J8,1)="L","W W/O",IF(J8="-","-",RIGHT(J8,1)&amp;"-"&amp;LEFT(J8,1))))</f>
        <v>3-2</v>
      </c>
      <c r="J9" s="9"/>
      <c r="K9" s="119">
        <f t="shared" si="0"/>
        <v>2</v>
      </c>
      <c r="L9" s="120">
        <f t="shared" si="1"/>
        <v>4</v>
      </c>
      <c r="M9" s="120">
        <f t="shared" si="2"/>
        <v>0</v>
      </c>
      <c r="N9" s="121">
        <f t="shared" si="3"/>
        <v>0</v>
      </c>
      <c r="O9" s="90" t="str">
        <f t="shared" si="4"/>
        <v>2/4</v>
      </c>
      <c r="P9" s="91">
        <f t="shared" si="5"/>
        <v>8</v>
      </c>
      <c r="Q9" s="92">
        <f t="shared" si="6"/>
        <v>4</v>
      </c>
      <c r="R9" s="22" t="str">
        <f t="shared" si="7"/>
        <v>坂出</v>
      </c>
    </row>
    <row r="10" spans="1:17" ht="27.75" customHeight="1" thickBot="1">
      <c r="A10" s="10"/>
      <c r="B10" s="122"/>
      <c r="C10" s="122"/>
      <c r="D10" s="15"/>
      <c r="E10" s="15"/>
      <c r="F10" s="15"/>
      <c r="G10" s="15"/>
      <c r="H10" s="15"/>
      <c r="I10" s="15"/>
      <c r="J10" s="16"/>
      <c r="K10" s="19"/>
      <c r="L10" s="19"/>
      <c r="M10" s="19"/>
      <c r="N10" s="19"/>
      <c r="O10" s="20"/>
      <c r="P10" s="20"/>
      <c r="Q10" s="20"/>
    </row>
    <row r="11" spans="1:17" ht="25.5" customHeight="1" thickBot="1">
      <c r="A11" s="10"/>
      <c r="B11" s="219" t="s">
        <v>17</v>
      </c>
      <c r="C11" s="220"/>
      <c r="D11" s="123" t="s">
        <v>18</v>
      </c>
      <c r="E11" s="100" t="s">
        <v>19</v>
      </c>
      <c r="F11" s="100" t="s">
        <v>20</v>
      </c>
      <c r="G11" s="100" t="s">
        <v>21</v>
      </c>
      <c r="H11" s="100" t="s">
        <v>22</v>
      </c>
      <c r="I11" s="100" t="s">
        <v>23</v>
      </c>
      <c r="J11" s="102" t="s">
        <v>24</v>
      </c>
      <c r="K11" s="19"/>
      <c r="L11" s="19"/>
      <c r="M11" s="19"/>
      <c r="N11" s="19"/>
      <c r="O11" s="20"/>
      <c r="P11" s="20"/>
      <c r="Q11" s="20"/>
    </row>
    <row r="12" spans="1:17" ht="25.5" customHeight="1">
      <c r="A12" s="10"/>
      <c r="B12" s="221" t="s">
        <v>107</v>
      </c>
      <c r="C12" s="222"/>
      <c r="D12" s="125" t="s">
        <v>30</v>
      </c>
      <c r="E12" s="126" t="s">
        <v>33</v>
      </c>
      <c r="F12" s="126" t="s">
        <v>36</v>
      </c>
      <c r="G12" s="126" t="s">
        <v>39</v>
      </c>
      <c r="H12" s="126" t="s">
        <v>42</v>
      </c>
      <c r="I12" s="126" t="s">
        <v>45</v>
      </c>
      <c r="J12" s="124" t="s">
        <v>48</v>
      </c>
      <c r="K12" s="19"/>
      <c r="L12" s="19"/>
      <c r="M12" s="19"/>
      <c r="N12" s="19"/>
      <c r="O12" s="20"/>
      <c r="P12" s="20"/>
      <c r="Q12" s="20"/>
    </row>
    <row r="13" spans="1:17" ht="25.5" customHeight="1">
      <c r="A13" s="10"/>
      <c r="B13" s="223" t="s">
        <v>108</v>
      </c>
      <c r="C13" s="224"/>
      <c r="D13" s="128" t="s">
        <v>31</v>
      </c>
      <c r="E13" s="129" t="s">
        <v>34</v>
      </c>
      <c r="F13" s="129" t="s">
        <v>38</v>
      </c>
      <c r="G13" s="129" t="s">
        <v>41</v>
      </c>
      <c r="H13" s="129" t="s">
        <v>44</v>
      </c>
      <c r="I13" s="129" t="s">
        <v>46</v>
      </c>
      <c r="J13" s="127" t="s">
        <v>49</v>
      </c>
      <c r="K13" s="19"/>
      <c r="L13" s="19"/>
      <c r="M13" s="19"/>
      <c r="N13" s="19"/>
      <c r="O13" s="20"/>
      <c r="P13" s="20"/>
      <c r="Q13" s="20"/>
    </row>
    <row r="14" spans="1:17" ht="25.5" customHeight="1" thickBot="1">
      <c r="A14" s="10"/>
      <c r="B14" s="200" t="s">
        <v>109</v>
      </c>
      <c r="C14" s="201"/>
      <c r="D14" s="131" t="s">
        <v>32</v>
      </c>
      <c r="E14" s="132" t="s">
        <v>35</v>
      </c>
      <c r="F14" s="132" t="s">
        <v>37</v>
      </c>
      <c r="G14" s="132" t="s">
        <v>40</v>
      </c>
      <c r="H14" s="132" t="s">
        <v>43</v>
      </c>
      <c r="I14" s="132" t="s">
        <v>47</v>
      </c>
      <c r="J14" s="130" t="s">
        <v>50</v>
      </c>
      <c r="K14" s="19"/>
      <c r="L14" s="19"/>
      <c r="M14" s="19"/>
      <c r="N14" s="19"/>
      <c r="O14" s="20"/>
      <c r="P14" s="20"/>
      <c r="Q14" s="20"/>
    </row>
    <row r="15" spans="1:17" ht="27.75" customHeight="1" thickBot="1">
      <c r="A15" s="10"/>
      <c r="B15" s="122"/>
      <c r="C15" s="122"/>
      <c r="D15" s="133"/>
      <c r="E15" s="133"/>
      <c r="F15" s="133"/>
      <c r="G15" s="133"/>
      <c r="H15" s="133"/>
      <c r="I15" s="10"/>
      <c r="J15" s="10"/>
      <c r="K15" s="133"/>
      <c r="L15" s="133"/>
      <c r="M15" s="133"/>
      <c r="N15" s="133"/>
      <c r="O15" s="10"/>
      <c r="P15" s="10"/>
      <c r="Q15" s="10"/>
    </row>
    <row r="16" spans="1:17" ht="27.75" customHeight="1" thickBot="1">
      <c r="A16" s="255" t="s">
        <v>160</v>
      </c>
      <c r="B16" s="256"/>
      <c r="C16" s="258" t="s">
        <v>60</v>
      </c>
      <c r="D16" s="134" t="str">
        <f>IF('予選ﾘｰｸﾞ順位'!I7="","",'予選ﾘｰｸﾞ順位'!I7)</f>
        <v>近大和歌山</v>
      </c>
      <c r="E16" s="135" t="str">
        <f>IF('予選ﾘｰｸﾞ順位'!J7="","",'予選ﾘｰｸﾞ順位'!J7)</f>
        <v>高松商</v>
      </c>
      <c r="F16" s="135" t="str">
        <f>IF('予選ﾘｰｸﾞ順位'!K7="","",'予選ﾘｰｸﾞ順位'!K7)</f>
        <v>鹿児島商Ｂ</v>
      </c>
      <c r="G16" s="135" t="str">
        <f>IF('予選ﾘｰｸﾞ順位'!L7="","",'予選ﾘｰｸﾞ順位'!L7)</f>
        <v>徳島商Ａ</v>
      </c>
      <c r="H16" s="135" t="str">
        <f>IF('予選ﾘｰｸﾞ順位'!M7="","",'予選ﾘｰｸﾞ順位'!M7)</f>
        <v>佐賀商Ａ</v>
      </c>
      <c r="I16" s="135" t="str">
        <f>IF('予選ﾘｰｸﾞ順位'!N7="","",'予選ﾘｰｸﾞ順位'!N7)</f>
        <v>高松中央Ｂ</v>
      </c>
      <c r="J16" s="135" t="str">
        <f>IF('予選ﾘｰｸﾞ順位'!O7="","",'予選ﾘｰｸﾞ順位'!O7)</f>
        <v>一条Ａ</v>
      </c>
      <c r="K16" s="99" t="s">
        <v>2</v>
      </c>
      <c r="L16" s="100" t="s">
        <v>3</v>
      </c>
      <c r="M16" s="100" t="s">
        <v>4</v>
      </c>
      <c r="N16" s="101" t="s">
        <v>5</v>
      </c>
      <c r="O16" s="259" t="s">
        <v>25</v>
      </c>
      <c r="P16" s="260" t="s">
        <v>0</v>
      </c>
      <c r="Q16" s="261" t="s">
        <v>1</v>
      </c>
    </row>
    <row r="17" spans="1:18" ht="27.75" customHeight="1">
      <c r="A17" s="103" t="s">
        <v>15</v>
      </c>
      <c r="B17" s="202" t="str">
        <f>IF(D16="","",D16)</f>
        <v>近大和歌山</v>
      </c>
      <c r="C17" s="203"/>
      <c r="D17" s="35"/>
      <c r="E17" s="30" t="s">
        <v>318</v>
      </c>
      <c r="F17" s="30" t="s">
        <v>318</v>
      </c>
      <c r="G17" s="30" t="s">
        <v>317</v>
      </c>
      <c r="H17" s="30" t="s">
        <v>309</v>
      </c>
      <c r="I17" s="31" t="s">
        <v>311</v>
      </c>
      <c r="J17" s="191" t="s">
        <v>307</v>
      </c>
      <c r="K17" s="104">
        <f aca="true" t="shared" si="8" ref="K17:K23">IF(LEFT(J17,1)="3",1,0)+IF(LEFT(I17,1)="3",1,0)+IF(LEFT(H17,1)="3",1,0)+IF(LEFT(G17,1)="3",1,0)+IF(LEFT(F17,1)="3",1,0)+IF(LEFT(E17,1)="3",1,0)+IF(LEFT(D17,1)="3",1,0)</f>
        <v>3</v>
      </c>
      <c r="L17" s="105">
        <f aca="true" t="shared" si="9" ref="L17:L23">IF(RIGHT(J17,1)="3",1,0)+IF(RIGHT(I17,1)="3",1,0)+IF(RIGHT(H17,1)="3",1,0)+IF(RIGHT(G17,1)="3",1,0)+IF(RIGHT(F17,1)="3",1,0)+IF(RIGHT(E17,1)="3",1,0)+IF(RIGHT(D17,1)="3",1,0)</f>
        <v>3</v>
      </c>
      <c r="M17" s="105">
        <f aca="true" t="shared" si="10" ref="M17:M23">IF(LEFT(J17,1)="W",1,0)+IF(LEFT(I17,1)="W",1,0)+IF(LEFT(H17,1)="W",1,0)+IF(LEFT(G17,1)="W",1,0)+IF(LEFT(F17,1)="W",1,0)+IF(LEFT(E17,1)="W",1,0)+IF(LEFT(D17,1)="W",1,0)</f>
        <v>0</v>
      </c>
      <c r="N17" s="106">
        <f aca="true" t="shared" si="11" ref="N17:N23">IF(LEFT(J17,1)="L",1,0)+IF(LEFT(I17,1)="L",1,0)+IF(LEFT(H17,1)="L",1,0)+IF(LEFT(G17,1)="L",1,0)+IF(LEFT(F17,1)="L",1,0)+IF(LEFT(E17,1)="L",1,0)+IF(LEFT(D17,1)="L",1,0)</f>
        <v>0</v>
      </c>
      <c r="O17" s="107" t="str">
        <f aca="true" t="shared" si="12" ref="O17:O23">IF(SUM(K17:N17)=0,"/",K17+M17&amp;"/"&amp;L17+N17)</f>
        <v>3/3</v>
      </c>
      <c r="P17" s="108">
        <f aca="true" t="shared" si="13" ref="P17:P23">IF(SUM(K17:N17)=0,"",K17*2+L17+M17*2)</f>
        <v>9</v>
      </c>
      <c r="Q17" s="109">
        <f>IF(SUM(K17:N17)=0,"",RANK(P17,$P$17:$P$23,0))</f>
        <v>3</v>
      </c>
      <c r="R17" s="22" t="str">
        <f>B17</f>
        <v>近大和歌山</v>
      </c>
    </row>
    <row r="18" spans="1:18" ht="27.75" customHeight="1">
      <c r="A18" s="110" t="s">
        <v>65</v>
      </c>
      <c r="B18" s="213" t="str">
        <f>IF(E16="","",E16)</f>
        <v>高松商</v>
      </c>
      <c r="C18" s="214"/>
      <c r="D18" s="36" t="str">
        <f>IF(LEFT(E17,1)="W","L W/O",IF(LEFT(E17,1)="L","W W/O",IF(E17="-","-",RIGHT(E17,1)&amp;"-"&amp;LEFT(E17,1))))</f>
        <v>3-1</v>
      </c>
      <c r="E18" s="5"/>
      <c r="F18" s="3" t="s">
        <v>308</v>
      </c>
      <c r="G18" s="184" t="s">
        <v>314</v>
      </c>
      <c r="H18" s="3" t="s">
        <v>316</v>
      </c>
      <c r="I18" s="14" t="s">
        <v>307</v>
      </c>
      <c r="J18" s="4" t="s">
        <v>308</v>
      </c>
      <c r="K18" s="111">
        <f t="shared" si="8"/>
        <v>2</v>
      </c>
      <c r="L18" s="112">
        <f t="shared" si="9"/>
        <v>4</v>
      </c>
      <c r="M18" s="112">
        <f t="shared" si="10"/>
        <v>0</v>
      </c>
      <c r="N18" s="113">
        <f t="shared" si="11"/>
        <v>0</v>
      </c>
      <c r="O18" s="114" t="str">
        <f t="shared" si="12"/>
        <v>2/4</v>
      </c>
      <c r="P18" s="115">
        <f t="shared" si="13"/>
        <v>8</v>
      </c>
      <c r="Q18" s="116">
        <v>6</v>
      </c>
      <c r="R18" s="22" t="str">
        <f aca="true" t="shared" si="14" ref="R18:R23">B18</f>
        <v>高松商</v>
      </c>
    </row>
    <row r="19" spans="1:18" ht="27.75" customHeight="1">
      <c r="A19" s="110" t="s">
        <v>66</v>
      </c>
      <c r="B19" s="213" t="str">
        <f>IF(F16="","",F16)</f>
        <v>鹿児島商Ｂ</v>
      </c>
      <c r="C19" s="214"/>
      <c r="D19" s="36" t="str">
        <f>IF(LEFT(F17,1)="W","L W/O",IF(LEFT(F17,1)="L","W W/O",IF(F17="-","-",RIGHT(F17,1)&amp;"-"&amp;LEFT(F17,1))))</f>
        <v>3-1</v>
      </c>
      <c r="E19" s="7" t="str">
        <f>IF(LEFT(F18,1)="W","L W/O",IF(LEFT(F18,1)="L","W W/O",IF(F18="-","-",RIGHT(F18,1)&amp;"-"&amp;LEFT(F18,1))))</f>
        <v>3-1</v>
      </c>
      <c r="F19" s="5"/>
      <c r="G19" s="3" t="s">
        <v>311</v>
      </c>
      <c r="H19" s="3" t="s">
        <v>310</v>
      </c>
      <c r="I19" s="14" t="s">
        <v>307</v>
      </c>
      <c r="J19" s="4" t="s">
        <v>311</v>
      </c>
      <c r="K19" s="111">
        <f t="shared" si="8"/>
        <v>6</v>
      </c>
      <c r="L19" s="112">
        <f t="shared" si="9"/>
        <v>0</v>
      </c>
      <c r="M19" s="112">
        <f t="shared" si="10"/>
        <v>0</v>
      </c>
      <c r="N19" s="113">
        <f t="shared" si="11"/>
        <v>0</v>
      </c>
      <c r="O19" s="114" t="str">
        <f t="shared" si="12"/>
        <v>6/0</v>
      </c>
      <c r="P19" s="115">
        <f t="shared" si="13"/>
        <v>12</v>
      </c>
      <c r="Q19" s="116">
        <f>IF(SUM(K19:N19)=0,"",RANK(P19,$P$17:$P$23,0))</f>
        <v>1</v>
      </c>
      <c r="R19" s="22" t="str">
        <f t="shared" si="14"/>
        <v>鹿児島商Ｂ</v>
      </c>
    </row>
    <row r="20" spans="1:18" ht="27.75" customHeight="1">
      <c r="A20" s="110" t="s">
        <v>67</v>
      </c>
      <c r="B20" s="213" t="str">
        <f>IF(G16="","",G16)</f>
        <v>徳島商Ａ</v>
      </c>
      <c r="C20" s="214"/>
      <c r="D20" s="36" t="str">
        <f>IF(LEFT(G17,1)="W","L W/O",IF(LEFT(G17,1)="L","W W/O",IF(G17="-","-",RIGHT(G17,1)&amp;"-"&amp;LEFT(G17,1))))</f>
        <v>2-3</v>
      </c>
      <c r="E20" s="185" t="str">
        <f>IF(LEFT(G18,1)="W","L W/O",IF(LEFT(G18,1)="L","W W/O",IF(G18="-","-",RIGHT(G18,1)&amp;"-"&amp;LEFT(G18,1))))</f>
        <v>3-2</v>
      </c>
      <c r="F20" s="7" t="str">
        <f>IF(LEFT(G19,1)="W","L W/O",IF(LEFT(G19,1)="L","W W/O",IF(G19="-","-",RIGHT(G19,1)&amp;"-"&amp;LEFT(G19,1))))</f>
        <v>2-3</v>
      </c>
      <c r="G20" s="5"/>
      <c r="H20" s="3" t="s">
        <v>313</v>
      </c>
      <c r="I20" s="14" t="s">
        <v>311</v>
      </c>
      <c r="J20" s="4" t="s">
        <v>314</v>
      </c>
      <c r="K20" s="111">
        <f t="shared" si="8"/>
        <v>2</v>
      </c>
      <c r="L20" s="112">
        <f t="shared" si="9"/>
        <v>4</v>
      </c>
      <c r="M20" s="112">
        <f t="shared" si="10"/>
        <v>0</v>
      </c>
      <c r="N20" s="113">
        <f t="shared" si="11"/>
        <v>0</v>
      </c>
      <c r="O20" s="114" t="str">
        <f t="shared" si="12"/>
        <v>2/4</v>
      </c>
      <c r="P20" s="115">
        <f t="shared" si="13"/>
        <v>8</v>
      </c>
      <c r="Q20" s="116">
        <f>IF(SUM(K20:N20)=0,"",RANK(P20,$P$17:$P$23,0))</f>
        <v>5</v>
      </c>
      <c r="R20" s="22" t="str">
        <f t="shared" si="14"/>
        <v>徳島商Ａ</v>
      </c>
    </row>
    <row r="21" spans="1:18" ht="27.75" customHeight="1">
      <c r="A21" s="110" t="s">
        <v>68</v>
      </c>
      <c r="B21" s="213" t="str">
        <f>IF(H16="","",H16)</f>
        <v>佐賀商Ａ</v>
      </c>
      <c r="C21" s="214"/>
      <c r="D21" s="36" t="str">
        <f>IF(LEFT(H17,1)="W","L W/O",IF(LEFT(H17,1)="L","W W/O",IF(H17="-","-",RIGHT(H17,1)&amp;"-"&amp;LEFT(H17,1))))</f>
        <v>3-0</v>
      </c>
      <c r="E21" s="7" t="str">
        <f>IF(LEFT(H18,1)="W","L W/O",IF(LEFT(H18,1)="L","W W/O",IF(H18="-","-",RIGHT(H18,1)&amp;"-"&amp;LEFT(H18,1))))</f>
        <v>3-0</v>
      </c>
      <c r="F21" s="7" t="str">
        <f>IF(LEFT(H19,1)="W","L W/O",IF(LEFT(H19,1)="L","W W/O",IF(H19="-","-",RIGHT(H19,1)&amp;"-"&amp;LEFT(H19,1))))</f>
        <v>1-3</v>
      </c>
      <c r="G21" s="7" t="str">
        <f>IF(LEFT(H20,1)="W","L W/O",IF(LEFT(H20,1)="L","W W/O",IF(H20="-","-",RIGHT(H20,1)&amp;"-"&amp;LEFT(H20,1))))</f>
        <v>3-2</v>
      </c>
      <c r="H21" s="5"/>
      <c r="I21" s="14" t="s">
        <v>315</v>
      </c>
      <c r="J21" s="4" t="s">
        <v>310</v>
      </c>
      <c r="K21" s="111">
        <f t="shared" si="8"/>
        <v>5</v>
      </c>
      <c r="L21" s="112">
        <f t="shared" si="9"/>
        <v>1</v>
      </c>
      <c r="M21" s="112">
        <f t="shared" si="10"/>
        <v>0</v>
      </c>
      <c r="N21" s="113">
        <f t="shared" si="11"/>
        <v>0</v>
      </c>
      <c r="O21" s="114" t="str">
        <f t="shared" si="12"/>
        <v>5/1</v>
      </c>
      <c r="P21" s="115">
        <f t="shared" si="13"/>
        <v>11</v>
      </c>
      <c r="Q21" s="116">
        <f>IF(SUM(K21:N21)=0,"",RANK(P21,$P$17:$P$23,0))</f>
        <v>2</v>
      </c>
      <c r="R21" s="22" t="str">
        <f t="shared" si="14"/>
        <v>佐賀商Ａ</v>
      </c>
    </row>
    <row r="22" spans="1:18" ht="27.75" customHeight="1">
      <c r="A22" s="117" t="s">
        <v>69</v>
      </c>
      <c r="B22" s="215" t="str">
        <f>IF(I16="","",I16)</f>
        <v>高松中央Ｂ</v>
      </c>
      <c r="C22" s="216"/>
      <c r="D22" s="37" t="str">
        <f>IF(LEFT(I17,1)="W","L W/O",IF(LEFT(I17,1)="L","W W/O",IF(I17="-","-",RIGHT(I17,1)&amp;"-"&amp;LEFT(I17,1))))</f>
        <v>2-3</v>
      </c>
      <c r="E22" s="36" t="str">
        <f>IF(LEFT(I18,1)="W","L W/O",IF(LEFT(I18,1)="L","W W/O",IF(I18="-","-",RIGHT(I18,1)&amp;"-"&amp;LEFT(I18,1))))</f>
        <v>0-3</v>
      </c>
      <c r="F22" s="17" t="str">
        <f>IF(LEFT(I19,1)="W","L W/O",IF(LEFT(I19,1)="L","W W/O",IF(I19="-","-",RIGHT(I19,1)&amp;"-"&amp;LEFT(I19,1))))</f>
        <v>0-3</v>
      </c>
      <c r="G22" s="17" t="str">
        <f>IF(LEFT(I20,1)="W","L W/O",IF(LEFT(I20,1)="L","W W/O",IF(I20="-","-",RIGHT(I20,1)&amp;"-"&amp;LEFT(I20,1))))</f>
        <v>2-3</v>
      </c>
      <c r="H22" s="17" t="str">
        <f>IF(LEFT(I21,1)="W","L W/O",IF(LEFT(I21,1)="L","W W/O",IF(I21="-","-",RIGHT(I21,1)&amp;"-"&amp;LEFT(I21,1))))</f>
        <v>0-3</v>
      </c>
      <c r="I22" s="18"/>
      <c r="J22" s="4" t="s">
        <v>318</v>
      </c>
      <c r="K22" s="111">
        <f t="shared" si="8"/>
        <v>0</v>
      </c>
      <c r="L22" s="112">
        <f t="shared" si="9"/>
        <v>6</v>
      </c>
      <c r="M22" s="112">
        <f t="shared" si="10"/>
        <v>0</v>
      </c>
      <c r="N22" s="113">
        <f t="shared" si="11"/>
        <v>0</v>
      </c>
      <c r="O22" s="87" t="str">
        <f t="shared" si="12"/>
        <v>0/6</v>
      </c>
      <c r="P22" s="88">
        <f t="shared" si="13"/>
        <v>6</v>
      </c>
      <c r="Q22" s="116">
        <f>IF(SUM(K22:N22)=0,"",RANK(P22,$P$17:$P$23,0))</f>
        <v>7</v>
      </c>
      <c r="R22" s="22" t="str">
        <f t="shared" si="14"/>
        <v>高松中央Ｂ</v>
      </c>
    </row>
    <row r="23" spans="1:18" ht="27.75" customHeight="1" thickBot="1">
      <c r="A23" s="118" t="s">
        <v>70</v>
      </c>
      <c r="B23" s="217" t="str">
        <f>IF(J16="","",J16)</f>
        <v>一条Ａ</v>
      </c>
      <c r="C23" s="218"/>
      <c r="D23" s="192" t="str">
        <f>IF(LEFT(J17,1)="W","L W/O",IF(LEFT(J17,1)="L","W W/O",IF(J17="-","-",RIGHT(J17,1)&amp;"-"&amp;LEFT(J17,1))))</f>
        <v>0-3</v>
      </c>
      <c r="E23" s="8" t="str">
        <f>IF(LEFT(J18,1)="W","L W/O",IF(LEFT(J18,1)="L","W W/O",IF(J18="-","-",RIGHT(J18,1)&amp;"-"&amp;LEFT(J18,1))))</f>
        <v>3-1</v>
      </c>
      <c r="F23" s="8" t="str">
        <f>IF(LEFT(J19,1)="W","L W/O",IF(LEFT(J19,1)="L","W W/O",IF(J19="-","-",RIGHT(J19,1)&amp;"-"&amp;LEFT(J19,1))))</f>
        <v>2-3</v>
      </c>
      <c r="G23" s="8" t="str">
        <f>IF(LEFT(J20,1)="W","L W/O",IF(LEFT(J20,1)="L","W W/O",IF(J20="-","-",RIGHT(J20,1)&amp;"-"&amp;LEFT(J20,1))))</f>
        <v>3-2</v>
      </c>
      <c r="H23" s="8" t="str">
        <f>IF(LEFT(J21,1)="W","L W/O",IF(LEFT(J21,1)="L","W W/O",IF(J21="-","-",RIGHT(J21,1)&amp;"-"&amp;LEFT(J21,1))))</f>
        <v>1-3</v>
      </c>
      <c r="I23" s="8" t="str">
        <f>IF(LEFT(J22,1)="W","L W/O",IF(LEFT(J22,1)="L","W W/O",IF(J22="-","-",RIGHT(J22,1)&amp;"-"&amp;LEFT(J22,1))))</f>
        <v>3-1</v>
      </c>
      <c r="J23" s="9"/>
      <c r="K23" s="119">
        <f t="shared" si="8"/>
        <v>3</v>
      </c>
      <c r="L23" s="120">
        <f t="shared" si="9"/>
        <v>3</v>
      </c>
      <c r="M23" s="120">
        <f t="shared" si="10"/>
        <v>0</v>
      </c>
      <c r="N23" s="121">
        <f t="shared" si="11"/>
        <v>0</v>
      </c>
      <c r="O23" s="90" t="str">
        <f t="shared" si="12"/>
        <v>3/3</v>
      </c>
      <c r="P23" s="91">
        <f t="shared" si="13"/>
        <v>9</v>
      </c>
      <c r="Q23" s="92">
        <v>4</v>
      </c>
      <c r="R23" s="22" t="str">
        <f t="shared" si="14"/>
        <v>一条Ａ</v>
      </c>
    </row>
    <row r="24" spans="1:17" ht="27.75" customHeight="1" thickBot="1">
      <c r="A24" s="10"/>
      <c r="B24" s="21"/>
      <c r="C24" s="21"/>
      <c r="D24" s="15"/>
      <c r="E24" s="15"/>
      <c r="F24" s="15"/>
      <c r="G24" s="15"/>
      <c r="H24" s="15"/>
      <c r="I24" s="16"/>
      <c r="J24" s="16"/>
      <c r="K24" s="19"/>
      <c r="L24" s="19"/>
      <c r="M24" s="19"/>
      <c r="N24" s="19"/>
      <c r="O24" s="20"/>
      <c r="P24" s="20"/>
      <c r="Q24" s="20"/>
    </row>
    <row r="25" spans="2:10" ht="25.5" customHeight="1" thickBot="1">
      <c r="B25" s="262" t="s">
        <v>17</v>
      </c>
      <c r="C25" s="263"/>
      <c r="D25" s="123" t="s">
        <v>18</v>
      </c>
      <c r="E25" s="100" t="s">
        <v>19</v>
      </c>
      <c r="F25" s="100" t="s">
        <v>20</v>
      </c>
      <c r="G25" s="100" t="s">
        <v>21</v>
      </c>
      <c r="H25" s="100" t="s">
        <v>22</v>
      </c>
      <c r="I25" s="100" t="s">
        <v>23</v>
      </c>
      <c r="J25" s="102" t="s">
        <v>24</v>
      </c>
    </row>
    <row r="26" spans="2:10" ht="25.5" customHeight="1">
      <c r="B26" s="221" t="s">
        <v>104</v>
      </c>
      <c r="C26" s="222"/>
      <c r="D26" s="125" t="s">
        <v>77</v>
      </c>
      <c r="E26" s="126" t="s">
        <v>80</v>
      </c>
      <c r="F26" s="126" t="s">
        <v>83</v>
      </c>
      <c r="G26" s="126" t="s">
        <v>86</v>
      </c>
      <c r="H26" s="126" t="s">
        <v>89</v>
      </c>
      <c r="I26" s="126" t="s">
        <v>92</v>
      </c>
      <c r="J26" s="124" t="s">
        <v>95</v>
      </c>
    </row>
    <row r="27" spans="2:10" ht="25.5" customHeight="1">
      <c r="B27" s="223" t="s">
        <v>105</v>
      </c>
      <c r="C27" s="224"/>
      <c r="D27" s="128" t="s">
        <v>78</v>
      </c>
      <c r="E27" s="129" t="s">
        <v>81</v>
      </c>
      <c r="F27" s="129" t="s">
        <v>84</v>
      </c>
      <c r="G27" s="129" t="s">
        <v>87</v>
      </c>
      <c r="H27" s="129" t="s">
        <v>90</v>
      </c>
      <c r="I27" s="129" t="s">
        <v>93</v>
      </c>
      <c r="J27" s="127" t="s">
        <v>96</v>
      </c>
    </row>
    <row r="28" spans="2:10" ht="25.5" customHeight="1" thickBot="1">
      <c r="B28" s="200" t="s">
        <v>106</v>
      </c>
      <c r="C28" s="201"/>
      <c r="D28" s="131" t="s">
        <v>79</v>
      </c>
      <c r="E28" s="132" t="s">
        <v>82</v>
      </c>
      <c r="F28" s="132" t="s">
        <v>85</v>
      </c>
      <c r="G28" s="132" t="s">
        <v>88</v>
      </c>
      <c r="H28" s="132" t="s">
        <v>91</v>
      </c>
      <c r="I28" s="132" t="s">
        <v>94</v>
      </c>
      <c r="J28" s="130" t="s">
        <v>97</v>
      </c>
    </row>
    <row r="29" ht="27.75" customHeight="1"/>
    <row r="30" ht="27.75" customHeight="1" thickBot="1"/>
    <row r="31" spans="2:8" ht="27.75" customHeight="1" thickBot="1">
      <c r="B31" s="264" t="s">
        <v>52</v>
      </c>
      <c r="C31" s="265"/>
      <c r="D31" s="136" t="s">
        <v>164</v>
      </c>
      <c r="E31" s="137"/>
      <c r="F31" s="138" t="s">
        <v>165</v>
      </c>
      <c r="H31" s="266" t="s">
        <v>340</v>
      </c>
    </row>
    <row r="32" spans="2:15" ht="27.75" customHeight="1">
      <c r="B32" s="230">
        <v>1</v>
      </c>
      <c r="C32" s="199"/>
      <c r="D32" s="61" t="str">
        <f>VLOOKUP($B32,$Q$3:$R$9,2,FALSE)</f>
        <v>玉野光南</v>
      </c>
      <c r="E32" s="30" t="s">
        <v>313</v>
      </c>
      <c r="F32" s="72" t="str">
        <f>VLOOKUP($B32,$Q$17:$R$23,2,FALSE)</f>
        <v>鹿児島商Ｂ</v>
      </c>
      <c r="H32" s="75">
        <v>26</v>
      </c>
      <c r="I32" s="86" t="s">
        <v>277</v>
      </c>
      <c r="J32" s="75">
        <v>33</v>
      </c>
      <c r="K32" s="76"/>
      <c r="L32" s="75"/>
      <c r="M32" s="76"/>
      <c r="N32" s="75"/>
      <c r="O32" s="86" t="s">
        <v>241</v>
      </c>
    </row>
    <row r="33" spans="2:15" ht="27.75" customHeight="1">
      <c r="B33" s="227">
        <v>2</v>
      </c>
      <c r="C33" s="228"/>
      <c r="D33" s="62" t="str">
        <f aca="true" t="shared" si="15" ref="D33:D38">VLOOKUP($B33,$Q$3:$R$9,2,FALSE)</f>
        <v>城南Ｂ</v>
      </c>
      <c r="E33" s="3" t="s">
        <v>316</v>
      </c>
      <c r="F33" s="73" t="str">
        <f aca="true" t="shared" si="16" ref="F33:F38">VLOOKUP($B33,$Q$17:$R$23,2,FALSE)</f>
        <v>佐賀商Ａ</v>
      </c>
      <c r="H33" s="77">
        <v>27</v>
      </c>
      <c r="I33" s="140" t="s">
        <v>258</v>
      </c>
      <c r="J33" s="77">
        <v>34</v>
      </c>
      <c r="K33" s="169"/>
      <c r="L33" s="77"/>
      <c r="M33" s="169"/>
      <c r="N33" s="77"/>
      <c r="O33" s="140" t="s">
        <v>278</v>
      </c>
    </row>
    <row r="34" spans="2:15" ht="27.75" customHeight="1">
      <c r="B34" s="227">
        <v>3</v>
      </c>
      <c r="C34" s="228"/>
      <c r="D34" s="62" t="str">
        <f t="shared" si="15"/>
        <v>佐賀商Ｂ</v>
      </c>
      <c r="E34" s="3" t="s">
        <v>312</v>
      </c>
      <c r="F34" s="73" t="str">
        <f t="shared" si="16"/>
        <v>近大和歌山</v>
      </c>
      <c r="H34" s="77">
        <v>28</v>
      </c>
      <c r="I34" s="140" t="s">
        <v>279</v>
      </c>
      <c r="J34" s="77">
        <v>35</v>
      </c>
      <c r="K34" s="169"/>
      <c r="L34" s="77"/>
      <c r="M34" s="169"/>
      <c r="N34" s="77"/>
      <c r="O34" s="140" t="s">
        <v>260</v>
      </c>
    </row>
    <row r="35" spans="2:15" ht="27.75" customHeight="1">
      <c r="B35" s="227">
        <v>4</v>
      </c>
      <c r="C35" s="228"/>
      <c r="D35" s="62" t="str">
        <f t="shared" si="15"/>
        <v>坂出</v>
      </c>
      <c r="E35" s="3" t="s">
        <v>316</v>
      </c>
      <c r="F35" s="73" t="str">
        <f t="shared" si="16"/>
        <v>一条Ａ</v>
      </c>
      <c r="H35" s="77">
        <v>29</v>
      </c>
      <c r="I35" s="140" t="s">
        <v>257</v>
      </c>
      <c r="J35" s="77">
        <v>36</v>
      </c>
      <c r="K35" s="169"/>
      <c r="L35" s="77"/>
      <c r="M35" s="169"/>
      <c r="N35" s="77"/>
      <c r="O35" s="140" t="s">
        <v>276</v>
      </c>
    </row>
    <row r="36" spans="2:15" ht="27.75" customHeight="1">
      <c r="B36" s="227">
        <v>5</v>
      </c>
      <c r="C36" s="228"/>
      <c r="D36" s="62" t="str">
        <f t="shared" si="15"/>
        <v>松山商Ｂ</v>
      </c>
      <c r="E36" s="3" t="s">
        <v>314</v>
      </c>
      <c r="F36" s="73" t="str">
        <f t="shared" si="16"/>
        <v>徳島商Ａ</v>
      </c>
      <c r="H36" s="77">
        <v>30</v>
      </c>
      <c r="I36" s="140" t="s">
        <v>230</v>
      </c>
      <c r="J36" s="77">
        <v>37</v>
      </c>
      <c r="K36" s="169"/>
      <c r="L36" s="77"/>
      <c r="M36" s="169"/>
      <c r="N36" s="77"/>
      <c r="O36" s="140" t="s">
        <v>261</v>
      </c>
    </row>
    <row r="37" spans="2:15" ht="27.75" customHeight="1">
      <c r="B37" s="227">
        <v>6</v>
      </c>
      <c r="C37" s="228"/>
      <c r="D37" s="62" t="str">
        <f t="shared" si="15"/>
        <v>高松桜井Ａ</v>
      </c>
      <c r="E37" s="3" t="s">
        <v>316</v>
      </c>
      <c r="F37" s="73" t="str">
        <f t="shared" si="16"/>
        <v>高松商</v>
      </c>
      <c r="H37" s="77">
        <v>31</v>
      </c>
      <c r="I37" s="140" t="s">
        <v>275</v>
      </c>
      <c r="J37" s="77">
        <v>38</v>
      </c>
      <c r="K37" s="169"/>
      <c r="L37" s="77"/>
      <c r="M37" s="169"/>
      <c r="N37" s="77"/>
      <c r="O37" s="140" t="s">
        <v>280</v>
      </c>
    </row>
    <row r="38" spans="2:15" ht="30" customHeight="1" thickBot="1">
      <c r="B38" s="225">
        <v>7</v>
      </c>
      <c r="C38" s="226"/>
      <c r="D38" s="63" t="str">
        <f t="shared" si="15"/>
        <v>帝塚山</v>
      </c>
      <c r="E38" s="81" t="s">
        <v>341</v>
      </c>
      <c r="F38" s="74" t="str">
        <f t="shared" si="16"/>
        <v>高松中央Ｂ</v>
      </c>
      <c r="H38" s="78">
        <v>32</v>
      </c>
      <c r="I38" s="143" t="s">
        <v>281</v>
      </c>
      <c r="J38" s="78">
        <v>39</v>
      </c>
      <c r="K38" s="170"/>
      <c r="L38" s="78"/>
      <c r="M38" s="170"/>
      <c r="N38" s="78"/>
      <c r="O38" s="143" t="s">
        <v>259</v>
      </c>
    </row>
  </sheetData>
  <sheetProtection/>
  <mergeCells count="34">
    <mergeCell ref="B7:C7"/>
    <mergeCell ref="B26:C26"/>
    <mergeCell ref="B25:C25"/>
    <mergeCell ref="A16:B16"/>
    <mergeCell ref="B11:C11"/>
    <mergeCell ref="B12:C12"/>
    <mergeCell ref="B13:C13"/>
    <mergeCell ref="B14:C14"/>
    <mergeCell ref="B8:C8"/>
    <mergeCell ref="B22:C22"/>
    <mergeCell ref="B32:C32"/>
    <mergeCell ref="A1:B1"/>
    <mergeCell ref="C1:D1"/>
    <mergeCell ref="B9:C9"/>
    <mergeCell ref="B3:C3"/>
    <mergeCell ref="B4:C4"/>
    <mergeCell ref="A2:B2"/>
    <mergeCell ref="B5:C5"/>
    <mergeCell ref="B18:C18"/>
    <mergeCell ref="B6:C6"/>
    <mergeCell ref="B19:C19"/>
    <mergeCell ref="B20:C20"/>
    <mergeCell ref="B21:C21"/>
    <mergeCell ref="B17:C17"/>
    <mergeCell ref="B28:C28"/>
    <mergeCell ref="B23:C23"/>
    <mergeCell ref="B37:C37"/>
    <mergeCell ref="B38:C38"/>
    <mergeCell ref="B33:C33"/>
    <mergeCell ref="B34:C34"/>
    <mergeCell ref="B35:C35"/>
    <mergeCell ref="B36:C36"/>
    <mergeCell ref="B27:C27"/>
    <mergeCell ref="B31:C31"/>
  </mergeCells>
  <conditionalFormatting sqref="D32:D38 F32:F38">
    <cfRule type="expression" priority="1" dxfId="11" stopIfTrue="1">
      <formula>ISERROR(D32)=TRUE</formula>
    </cfRule>
  </conditionalFormatting>
  <dataValidations count="1">
    <dataValidation allowBlank="1" showInputMessage="1" showErrorMessage="1" imeMode="off" sqref="E17:J17 I4:J7 F4:H4 H5:H6 G5 E3:J3 I18:J21 F18:H18 H19:H20 G19 E32:E37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38"/>
  <sheetViews>
    <sheetView view="pageBreakPreview" zoomScaleSheetLayoutView="100" zoomScalePageLayoutView="0" workbookViewId="0" topLeftCell="A1">
      <selection activeCell="P28" sqref="P28"/>
    </sheetView>
  </sheetViews>
  <sheetFormatPr defaultColWidth="9.00390625" defaultRowHeight="30" customHeight="1"/>
  <cols>
    <col min="1" max="2" width="4.625" style="22" customWidth="1"/>
    <col min="3" max="10" width="10.625" style="22" customWidth="1"/>
    <col min="11" max="14" width="6.875" style="22" hidden="1" customWidth="1"/>
    <col min="15" max="15" width="10.625" style="22" customWidth="1"/>
    <col min="16" max="17" width="6.25390625" style="22" customWidth="1"/>
    <col min="18" max="18" width="0" style="22" hidden="1" customWidth="1"/>
    <col min="19" max="16384" width="9.00390625" style="22" customWidth="1"/>
  </cols>
  <sheetData>
    <row r="1" spans="1:5" ht="27.75" customHeight="1" thickBot="1">
      <c r="A1" s="229" t="s">
        <v>6</v>
      </c>
      <c r="B1" s="229"/>
      <c r="C1" s="229" t="s">
        <v>148</v>
      </c>
      <c r="D1" s="229"/>
      <c r="E1" s="98" t="s">
        <v>156</v>
      </c>
    </row>
    <row r="2" spans="1:17" ht="27.75" customHeight="1" thickBot="1">
      <c r="A2" s="255" t="s">
        <v>161</v>
      </c>
      <c r="B2" s="256"/>
      <c r="C2" s="258" t="s">
        <v>202</v>
      </c>
      <c r="D2" s="52" t="str">
        <f>IF('予選ﾘｰｸﾞ順位'!B8="","",'予選ﾘｰｸﾞ順位'!B8)</f>
        <v>岡山理大附</v>
      </c>
      <c r="E2" s="53" t="str">
        <f>IF('予選ﾘｰｸﾞ順位'!C8="","",'予選ﾘｰｸﾞ順位'!C8)</f>
        <v>草津東Ｂ</v>
      </c>
      <c r="F2" s="53" t="str">
        <f>IF('予選ﾘｰｸﾞ順位'!D8="","",'予選ﾘｰｸﾞ順位'!D8)</f>
        <v>今治南Ｂ</v>
      </c>
      <c r="G2" s="53" t="str">
        <f>IF('予選ﾘｰｸﾞ順位'!E8="","",'予選ﾘｰｸﾞ順位'!E8)</f>
        <v>多度津</v>
      </c>
      <c r="H2" s="53" t="str">
        <f>IF('予選ﾘｰｸﾞ順位'!F8="","",'予選ﾘｰｸﾞ順位'!F8)</f>
        <v>一条Ｂ</v>
      </c>
      <c r="I2" s="53" t="str">
        <f>IF('予選ﾘｰｸﾞ順位'!G8="","",'予選ﾘｰｸﾞ順位'!G8)</f>
        <v>奈良北</v>
      </c>
      <c r="J2" s="53" t="str">
        <f>IF('予選ﾘｰｸﾞ順位'!H8="","",'予選ﾘｰｸﾞ順位'!H8)</f>
        <v>混成チーム</v>
      </c>
      <c r="K2" s="99" t="s">
        <v>2</v>
      </c>
      <c r="L2" s="100" t="s">
        <v>3</v>
      </c>
      <c r="M2" s="100" t="s">
        <v>4</v>
      </c>
      <c r="N2" s="101" t="s">
        <v>5</v>
      </c>
      <c r="O2" s="259" t="s">
        <v>25</v>
      </c>
      <c r="P2" s="260" t="s">
        <v>0</v>
      </c>
      <c r="Q2" s="261" t="s">
        <v>1</v>
      </c>
    </row>
    <row r="3" spans="1:18" ht="27.75" customHeight="1">
      <c r="A3" s="103" t="s">
        <v>8</v>
      </c>
      <c r="B3" s="202" t="str">
        <f>IF(D2="","",D2)</f>
        <v>岡山理大附</v>
      </c>
      <c r="C3" s="203"/>
      <c r="D3" s="35"/>
      <c r="E3" s="30" t="s">
        <v>314</v>
      </c>
      <c r="F3" s="30" t="s">
        <v>315</v>
      </c>
      <c r="G3" s="30" t="s">
        <v>313</v>
      </c>
      <c r="H3" s="30" t="s">
        <v>312</v>
      </c>
      <c r="I3" s="31" t="s">
        <v>307</v>
      </c>
      <c r="J3" s="32" t="s">
        <v>310</v>
      </c>
      <c r="K3" s="104">
        <f>IF(LEFT(J3,1)="3",1,0)+IF(LEFT(I3,1)="3",1,0)+IF(LEFT(H3,1)="3",1,0)+IF(LEFT(G3,1)="3",1,0)+IF(LEFT(F3,1)="3",1,0)+IF(LEFT(E3,1)="3",1,0)+IF(LEFT(D3,1)="3",1,0)</f>
        <v>4</v>
      </c>
      <c r="L3" s="105">
        <f aca="true" t="shared" si="0" ref="L3:L9">IF(RIGHT(J3,1)="3",1,0)+IF(RIGHT(I3,1)="3",1,0)+IF(RIGHT(H3,1)="3",1,0)+IF(RIGHT(G3,1)="3",1,0)+IF(RIGHT(F3,1)="3",1,0)+IF(RIGHT(E3,1)="3",1,0)+IF(RIGHT(D3,1)="3",1,0)</f>
        <v>2</v>
      </c>
      <c r="M3" s="105">
        <f aca="true" t="shared" si="1" ref="M3:M9">IF(LEFT(J3,1)="W",1,0)+IF(LEFT(I3,1)="W",1,0)+IF(LEFT(H3,1)="W",1,0)+IF(LEFT(G3,1)="W",1,0)+IF(LEFT(F3,1)="W",1,0)+IF(LEFT(E3,1)="W",1,0)+IF(LEFT(D3,1)="W",1,0)</f>
        <v>0</v>
      </c>
      <c r="N3" s="106">
        <f aca="true" t="shared" si="2" ref="N3:N9">IF(LEFT(J3,1)="L",1,0)+IF(LEFT(I3,1)="L",1,0)+IF(LEFT(H3,1)="L",1,0)+IF(LEFT(G3,1)="L",1,0)+IF(LEFT(F3,1)="L",1,0)+IF(LEFT(E3,1)="L",1,0)+IF(LEFT(D3,1)="L",1,0)</f>
        <v>0</v>
      </c>
      <c r="O3" s="107" t="str">
        <f>IF(SUM(K3:N3)=0,"/",K3+M3&amp;"/"&amp;L3+N3)</f>
        <v>4/2</v>
      </c>
      <c r="P3" s="108">
        <f aca="true" t="shared" si="3" ref="P3:P9">IF(SUM(K3:N3)=0,"",K3*2+L3+M3*2)</f>
        <v>10</v>
      </c>
      <c r="Q3" s="109">
        <f>IF(SUM(K3:N3)=0,"",RANK(P3,$P$3:$P$9,0))</f>
        <v>3</v>
      </c>
      <c r="R3" s="22" t="str">
        <f>B3</f>
        <v>岡山理大附</v>
      </c>
    </row>
    <row r="4" spans="1:18" ht="27.75" customHeight="1">
      <c r="A4" s="110" t="s">
        <v>9</v>
      </c>
      <c r="B4" s="213" t="str">
        <f>IF(E2="","",E2)</f>
        <v>草津東Ｂ</v>
      </c>
      <c r="C4" s="214"/>
      <c r="D4" s="36" t="str">
        <f>IF(LEFT(E3,1)="W","L W/O",IF(LEFT(E3,1)="L","W W/O",IF(E3="-","-",RIGHT(E3,1)&amp;"-"&amp;LEFT(E3,1))))</f>
        <v>3-2</v>
      </c>
      <c r="E4" s="5"/>
      <c r="F4" s="3" t="s">
        <v>310</v>
      </c>
      <c r="G4" s="172" t="s">
        <v>318</v>
      </c>
      <c r="H4" s="3" t="s">
        <v>315</v>
      </c>
      <c r="I4" s="14" t="s">
        <v>307</v>
      </c>
      <c r="J4" s="4" t="s">
        <v>307</v>
      </c>
      <c r="K4" s="111">
        <f aca="true" t="shared" si="4" ref="K4:K9">IF(LEFT(J4,1)="3",1,0)+IF(LEFT(I4,1)="3",1,0)+IF(LEFT(H4,1)="3",1,0)+IF(LEFT(G4,1)="3",1,0)+IF(LEFT(F4,1)="3",1,0)+IF(LEFT(E4,1)="3",1,0)+IF(LEFT(D4,1)="3",1,0)</f>
        <v>5</v>
      </c>
      <c r="L4" s="112">
        <f t="shared" si="0"/>
        <v>1</v>
      </c>
      <c r="M4" s="112">
        <f t="shared" si="1"/>
        <v>0</v>
      </c>
      <c r="N4" s="113">
        <f t="shared" si="2"/>
        <v>0</v>
      </c>
      <c r="O4" s="114" t="str">
        <f aca="true" t="shared" si="5" ref="O4:O9">IF(SUM(K4:N4)=0,"/",K4+M4&amp;"/"&amp;L4+N4)</f>
        <v>5/1</v>
      </c>
      <c r="P4" s="115">
        <f t="shared" si="3"/>
        <v>11</v>
      </c>
      <c r="Q4" s="116">
        <v>2</v>
      </c>
      <c r="R4" s="22" t="str">
        <f aca="true" t="shared" si="6" ref="R4:R9">B4</f>
        <v>草津東Ｂ</v>
      </c>
    </row>
    <row r="5" spans="1:18" ht="27.75" customHeight="1">
      <c r="A5" s="110" t="s">
        <v>10</v>
      </c>
      <c r="B5" s="213" t="str">
        <f>IF(F2="","",F2)</f>
        <v>今治南Ｂ</v>
      </c>
      <c r="C5" s="214"/>
      <c r="D5" s="36" t="str">
        <f>IF(LEFT(F3,1)="W","L W/O",IF(LEFT(F3,1)="L","W W/O",IF(F3="-","-",RIGHT(F3,1)&amp;"-"&amp;LEFT(F3,1))))</f>
        <v>0-3</v>
      </c>
      <c r="E5" s="7" t="str">
        <f>IF(LEFT(F4,1)="W","L W/O",IF(LEFT(F4,1)="L","W W/O",IF(F4="-","-",RIGHT(F4,1)&amp;"-"&amp;LEFT(F4,1))))</f>
        <v>1-3</v>
      </c>
      <c r="F5" s="5"/>
      <c r="G5" s="3" t="s">
        <v>310</v>
      </c>
      <c r="H5" s="3" t="s">
        <v>316</v>
      </c>
      <c r="I5" s="174" t="s">
        <v>313</v>
      </c>
      <c r="J5" s="4" t="s">
        <v>309</v>
      </c>
      <c r="K5" s="111">
        <f t="shared" si="4"/>
        <v>1</v>
      </c>
      <c r="L5" s="112">
        <f t="shared" si="0"/>
        <v>5</v>
      </c>
      <c r="M5" s="112">
        <f t="shared" si="1"/>
        <v>0</v>
      </c>
      <c r="N5" s="113">
        <f t="shared" si="2"/>
        <v>0</v>
      </c>
      <c r="O5" s="114" t="str">
        <f t="shared" si="5"/>
        <v>1/5</v>
      </c>
      <c r="P5" s="115">
        <f t="shared" si="3"/>
        <v>7</v>
      </c>
      <c r="Q5" s="116">
        <v>7</v>
      </c>
      <c r="R5" s="22" t="str">
        <f t="shared" si="6"/>
        <v>今治南Ｂ</v>
      </c>
    </row>
    <row r="6" spans="1:18" ht="27.75" customHeight="1">
      <c r="A6" s="110" t="s">
        <v>11</v>
      </c>
      <c r="B6" s="213" t="str">
        <f>IF(G2="","",G2)</f>
        <v>多度津</v>
      </c>
      <c r="C6" s="214"/>
      <c r="D6" s="36" t="str">
        <f>IF(LEFT(G3,1)="W","L W/O",IF(LEFT(G3,1)="L","W W/O",IF(G3="-","-",RIGHT(G3,1)&amp;"-"&amp;LEFT(G3,1))))</f>
        <v>3-2</v>
      </c>
      <c r="E6" s="173" t="str">
        <f>IF(LEFT(G4,1)="W","L W/O",IF(LEFT(G4,1)="L","W W/O",IF(G4="-","-",RIGHT(G4,1)&amp;"-"&amp;LEFT(G4,1))))</f>
        <v>3-1</v>
      </c>
      <c r="F6" s="7" t="str">
        <f>IF(LEFT(G5,1)="W","L W/O",IF(LEFT(G5,1)="L","W W/O",IF(G5="-","-",RIGHT(G5,1)&amp;"-"&amp;LEFT(G5,1))))</f>
        <v>1-3</v>
      </c>
      <c r="G6" s="5"/>
      <c r="H6" s="3" t="s">
        <v>311</v>
      </c>
      <c r="I6" s="14" t="s">
        <v>317</v>
      </c>
      <c r="J6" s="4" t="s">
        <v>315</v>
      </c>
      <c r="K6" s="111">
        <f t="shared" si="4"/>
        <v>5</v>
      </c>
      <c r="L6" s="112">
        <f t="shared" si="0"/>
        <v>1</v>
      </c>
      <c r="M6" s="112">
        <f t="shared" si="1"/>
        <v>0</v>
      </c>
      <c r="N6" s="113">
        <f t="shared" si="2"/>
        <v>0</v>
      </c>
      <c r="O6" s="114" t="str">
        <f t="shared" si="5"/>
        <v>5/1</v>
      </c>
      <c r="P6" s="115">
        <f t="shared" si="3"/>
        <v>11</v>
      </c>
      <c r="Q6" s="116">
        <f>IF(SUM(K6:N6)=0,"",RANK(P6,$P$3:$P$9,0))</f>
        <v>1</v>
      </c>
      <c r="R6" s="22" t="str">
        <f t="shared" si="6"/>
        <v>多度津</v>
      </c>
    </row>
    <row r="7" spans="1:18" ht="27.75" customHeight="1">
      <c r="A7" s="110" t="s">
        <v>12</v>
      </c>
      <c r="B7" s="213" t="str">
        <f>IF(H2="","",H2)</f>
        <v>一条Ｂ</v>
      </c>
      <c r="C7" s="214"/>
      <c r="D7" s="36" t="str">
        <f>IF(LEFT(H3,1)="W","L W/O",IF(LEFT(H3,1)="L","W W/O",IF(H3="-","-",RIGHT(H3,1)&amp;"-"&amp;LEFT(H3,1))))</f>
        <v>1-3</v>
      </c>
      <c r="E7" s="7" t="str">
        <f>IF(LEFT(H4,1)="W","L W/O",IF(LEFT(H4,1)="L","W W/O",IF(H4="-","-",RIGHT(H4,1)&amp;"-"&amp;LEFT(H4,1))))</f>
        <v>0-3</v>
      </c>
      <c r="F7" s="7" t="str">
        <f>IF(LEFT(H5,1)="W","L W/O",IF(LEFT(H5,1)="L","W W/O",IF(H5="-","-",RIGHT(H5,1)&amp;"-"&amp;LEFT(H5,1))))</f>
        <v>3-0</v>
      </c>
      <c r="G7" s="7" t="str">
        <f>IF(LEFT(H6,1)="W","L W/O",IF(LEFT(H6,1)="L","W W/O",IF(H6="-","-",RIGHT(H6,1)&amp;"-"&amp;LEFT(H6,1))))</f>
        <v>2-3</v>
      </c>
      <c r="H7" s="5"/>
      <c r="I7" s="14" t="s">
        <v>317</v>
      </c>
      <c r="J7" s="4" t="s">
        <v>307</v>
      </c>
      <c r="K7" s="111">
        <f t="shared" si="4"/>
        <v>3</v>
      </c>
      <c r="L7" s="112">
        <f t="shared" si="0"/>
        <v>3</v>
      </c>
      <c r="M7" s="112">
        <f t="shared" si="1"/>
        <v>0</v>
      </c>
      <c r="N7" s="113">
        <f t="shared" si="2"/>
        <v>0</v>
      </c>
      <c r="O7" s="114" t="str">
        <f t="shared" si="5"/>
        <v>3/3</v>
      </c>
      <c r="P7" s="115">
        <f t="shared" si="3"/>
        <v>9</v>
      </c>
      <c r="Q7" s="116">
        <f>IF(SUM(K7:N7)=0,"",RANK(P7,$P$3:$P$9,0))</f>
        <v>4</v>
      </c>
      <c r="R7" s="22" t="str">
        <f t="shared" si="6"/>
        <v>一条Ｂ</v>
      </c>
    </row>
    <row r="8" spans="1:18" ht="27.75" customHeight="1">
      <c r="A8" s="117" t="s">
        <v>13</v>
      </c>
      <c r="B8" s="215" t="str">
        <f>IF(I2="","",I2)</f>
        <v>奈良北</v>
      </c>
      <c r="C8" s="216"/>
      <c r="D8" s="37" t="str">
        <f>IF(LEFT(I3,1)="W","L W/O",IF(LEFT(I3,1)="L","W W/O",IF(I3="-","-",RIGHT(I3,1)&amp;"-"&amp;LEFT(I3,1))))</f>
        <v>0-3</v>
      </c>
      <c r="E8" s="36" t="str">
        <f>IF(LEFT(I4,1)="W","L W/O",IF(LEFT(I4,1)="L","W W/O",IF(I4="-","-",RIGHT(I4,1)&amp;"-"&amp;LEFT(I4,1))))</f>
        <v>0-3</v>
      </c>
      <c r="F8" s="186" t="str">
        <f>IF(LEFT(I5,1)="W","L W/O",IF(LEFT(I5,1)="L","W W/O",IF(I5="-","-",RIGHT(I5,1)&amp;"-"&amp;LEFT(I5,1))))</f>
        <v>3-2</v>
      </c>
      <c r="G8" s="17" t="str">
        <f>IF(LEFT(I6,1)="W","L W/O",IF(LEFT(I6,1)="L","W W/O",IF(I6="-","-",RIGHT(I6,1)&amp;"-"&amp;LEFT(I6,1))))</f>
        <v>2-3</v>
      </c>
      <c r="H8" s="17" t="str">
        <f>IF(LEFT(I7,1)="W","L W/O",IF(LEFT(I7,1)="L","W W/O",IF(I7="-","-",RIGHT(I7,1)&amp;"-"&amp;LEFT(I7,1))))</f>
        <v>2-3</v>
      </c>
      <c r="I8" s="18"/>
      <c r="J8" s="4" t="s">
        <v>314</v>
      </c>
      <c r="K8" s="111">
        <f t="shared" si="4"/>
        <v>1</v>
      </c>
      <c r="L8" s="112">
        <f t="shared" si="0"/>
        <v>5</v>
      </c>
      <c r="M8" s="112">
        <f t="shared" si="1"/>
        <v>0</v>
      </c>
      <c r="N8" s="113">
        <f t="shared" si="2"/>
        <v>0</v>
      </c>
      <c r="O8" s="87" t="str">
        <f t="shared" si="5"/>
        <v>1/5</v>
      </c>
      <c r="P8" s="88">
        <f t="shared" si="3"/>
        <v>7</v>
      </c>
      <c r="Q8" s="116">
        <f>IF(SUM(K8:N8)=0,"",RANK(P8,$P$3:$P$9,0))</f>
        <v>6</v>
      </c>
      <c r="R8" s="22" t="str">
        <f t="shared" si="6"/>
        <v>奈良北</v>
      </c>
    </row>
    <row r="9" spans="1:18" ht="27.75" customHeight="1" thickBot="1">
      <c r="A9" s="118" t="s">
        <v>29</v>
      </c>
      <c r="B9" s="217" t="str">
        <f>IF(J2="","",J2)</f>
        <v>混成チーム</v>
      </c>
      <c r="C9" s="218"/>
      <c r="D9" s="38" t="str">
        <f>IF(LEFT(J3,1)="W","L W/O",IF(LEFT(J3,1)="L","W W/O",IF(J3="-","-",RIGHT(J3,1)&amp;"-"&amp;LEFT(J3,1))))</f>
        <v>1-3</v>
      </c>
      <c r="E9" s="8" t="str">
        <f>IF(LEFT(J4,1)="W","L W/O",IF(LEFT(J4,1)="L","W W/O",IF(J4="-","-",RIGHT(J4,1)&amp;"-"&amp;LEFT(J4,1))))</f>
        <v>0-3</v>
      </c>
      <c r="F9" s="8" t="str">
        <f>IF(LEFT(J5,1)="W","L W/O",IF(LEFT(J5,1)="L","W W/O",IF(J5="-","-",RIGHT(J5,1)&amp;"-"&amp;LEFT(J5,1))))</f>
        <v>3-0</v>
      </c>
      <c r="G9" s="8" t="str">
        <f>IF(LEFT(J6,1)="W","L W/O",IF(LEFT(J6,1)="L","W W/O",IF(J6="-","-",RIGHT(J6,1)&amp;"-"&amp;LEFT(J6,1))))</f>
        <v>0-3</v>
      </c>
      <c r="H9" s="8" t="str">
        <f>IF(LEFT(J7,1)="W","L W/O",IF(LEFT(J7,1)="L","W W/O",IF(J7="-","-",RIGHT(J7,1)&amp;"-"&amp;LEFT(J7,1))))</f>
        <v>0-3</v>
      </c>
      <c r="I9" s="8" t="str">
        <f>IF(LEFT(J8,1)="W","L W/O",IF(LEFT(J8,1)="L","W W/O",IF(J8="-","-",RIGHT(J8,1)&amp;"-"&amp;LEFT(J8,1))))</f>
        <v>3-2</v>
      </c>
      <c r="J9" s="9"/>
      <c r="K9" s="119">
        <f t="shared" si="4"/>
        <v>2</v>
      </c>
      <c r="L9" s="120">
        <f t="shared" si="0"/>
        <v>4</v>
      </c>
      <c r="M9" s="120">
        <f t="shared" si="1"/>
        <v>0</v>
      </c>
      <c r="N9" s="121">
        <f t="shared" si="2"/>
        <v>0</v>
      </c>
      <c r="O9" s="90" t="str">
        <f t="shared" si="5"/>
        <v>2/4</v>
      </c>
      <c r="P9" s="91">
        <f t="shared" si="3"/>
        <v>8</v>
      </c>
      <c r="Q9" s="92">
        <f>IF(SUM(K9:N9)=0,"",RANK(P9,$P$3:$P$9,0))</f>
        <v>5</v>
      </c>
      <c r="R9" s="22" t="str">
        <f t="shared" si="6"/>
        <v>混成チーム</v>
      </c>
    </row>
    <row r="10" spans="1:17" ht="27.75" customHeight="1" thickBot="1">
      <c r="A10" s="10"/>
      <c r="B10" s="122"/>
      <c r="C10" s="122"/>
      <c r="D10" s="15"/>
      <c r="E10" s="15"/>
      <c r="F10" s="15"/>
      <c r="G10" s="15"/>
      <c r="H10" s="15"/>
      <c r="I10" s="15"/>
      <c r="J10" s="16"/>
      <c r="K10" s="19"/>
      <c r="L10" s="19"/>
      <c r="M10" s="19"/>
      <c r="N10" s="19"/>
      <c r="O10" s="20"/>
      <c r="P10" s="20"/>
      <c r="Q10" s="20"/>
    </row>
    <row r="11" spans="1:17" ht="25.5" customHeight="1" thickBot="1">
      <c r="A11" s="10"/>
      <c r="B11" s="219" t="s">
        <v>17</v>
      </c>
      <c r="C11" s="220"/>
      <c r="D11" s="123" t="s">
        <v>18</v>
      </c>
      <c r="E11" s="100" t="s">
        <v>19</v>
      </c>
      <c r="F11" s="100" t="s">
        <v>20</v>
      </c>
      <c r="G11" s="100" t="s">
        <v>21</v>
      </c>
      <c r="H11" s="100" t="s">
        <v>22</v>
      </c>
      <c r="I11" s="100" t="s">
        <v>23</v>
      </c>
      <c r="J11" s="102" t="s">
        <v>24</v>
      </c>
      <c r="K11" s="19"/>
      <c r="L11" s="19"/>
      <c r="M11" s="19"/>
      <c r="N11" s="19"/>
      <c r="O11" s="20"/>
      <c r="P11" s="20"/>
      <c r="Q11" s="20"/>
    </row>
    <row r="12" spans="1:17" ht="25.5" customHeight="1">
      <c r="A12" s="10"/>
      <c r="B12" s="221" t="s">
        <v>111</v>
      </c>
      <c r="C12" s="222"/>
      <c r="D12" s="125" t="s">
        <v>30</v>
      </c>
      <c r="E12" s="126" t="s">
        <v>33</v>
      </c>
      <c r="F12" s="126" t="s">
        <v>36</v>
      </c>
      <c r="G12" s="126" t="s">
        <v>39</v>
      </c>
      <c r="H12" s="126" t="s">
        <v>42</v>
      </c>
      <c r="I12" s="126" t="s">
        <v>45</v>
      </c>
      <c r="J12" s="124" t="s">
        <v>48</v>
      </c>
      <c r="K12" s="19"/>
      <c r="L12" s="19"/>
      <c r="M12" s="19"/>
      <c r="N12" s="19"/>
      <c r="O12" s="20"/>
      <c r="P12" s="20"/>
      <c r="Q12" s="20"/>
    </row>
    <row r="13" spans="1:17" ht="25.5" customHeight="1">
      <c r="A13" s="10"/>
      <c r="B13" s="223" t="s">
        <v>195</v>
      </c>
      <c r="C13" s="224"/>
      <c r="D13" s="128" t="s">
        <v>31</v>
      </c>
      <c r="E13" s="129" t="s">
        <v>34</v>
      </c>
      <c r="F13" s="129" t="s">
        <v>38</v>
      </c>
      <c r="G13" s="129" t="s">
        <v>41</v>
      </c>
      <c r="H13" s="129" t="s">
        <v>44</v>
      </c>
      <c r="I13" s="129" t="s">
        <v>46</v>
      </c>
      <c r="J13" s="127" t="s">
        <v>49</v>
      </c>
      <c r="K13" s="19"/>
      <c r="L13" s="19"/>
      <c r="M13" s="19"/>
      <c r="N13" s="19"/>
      <c r="O13" s="20"/>
      <c r="P13" s="20"/>
      <c r="Q13" s="20"/>
    </row>
    <row r="14" spans="1:17" ht="25.5" customHeight="1" thickBot="1">
      <c r="A14" s="10"/>
      <c r="B14" s="200" t="s">
        <v>196</v>
      </c>
      <c r="C14" s="201"/>
      <c r="D14" s="131" t="s">
        <v>32</v>
      </c>
      <c r="E14" s="132" t="s">
        <v>35</v>
      </c>
      <c r="F14" s="132" t="s">
        <v>37</v>
      </c>
      <c r="G14" s="132" t="s">
        <v>40</v>
      </c>
      <c r="H14" s="132" t="s">
        <v>43</v>
      </c>
      <c r="I14" s="132" t="s">
        <v>47</v>
      </c>
      <c r="J14" s="130" t="s">
        <v>50</v>
      </c>
      <c r="K14" s="19"/>
      <c r="L14" s="19"/>
      <c r="M14" s="19"/>
      <c r="N14" s="19"/>
      <c r="O14" s="20"/>
      <c r="P14" s="20"/>
      <c r="Q14" s="20"/>
    </row>
    <row r="15" spans="1:17" ht="27.75" customHeight="1" thickBot="1">
      <c r="A15" s="10"/>
      <c r="B15" s="122"/>
      <c r="C15" s="122"/>
      <c r="D15" s="133"/>
      <c r="E15" s="133"/>
      <c r="F15" s="133"/>
      <c r="G15" s="133"/>
      <c r="H15" s="133"/>
      <c r="I15" s="10"/>
      <c r="J15" s="10"/>
      <c r="K15" s="133"/>
      <c r="L15" s="133"/>
      <c r="M15" s="133"/>
      <c r="N15" s="133"/>
      <c r="O15" s="10"/>
      <c r="P15" s="10"/>
      <c r="Q15" s="10"/>
    </row>
    <row r="16" spans="1:17" ht="27.75" customHeight="1" thickBot="1">
      <c r="A16" s="255" t="s">
        <v>162</v>
      </c>
      <c r="B16" s="256"/>
      <c r="C16" s="258" t="s">
        <v>203</v>
      </c>
      <c r="D16" s="134" t="str">
        <f>IF('予選ﾘｰｸﾞ順位'!I8="","",'予選ﾘｰｸﾞ順位'!I8)</f>
        <v>観音寺中央</v>
      </c>
      <c r="E16" s="135" t="str">
        <f>IF('予選ﾘｰｸﾞ順位'!J8="","",'予選ﾘｰｸﾞ順位'!J8)</f>
        <v>岡山工業</v>
      </c>
      <c r="F16" s="135" t="str">
        <f>IF('予選ﾘｰｸﾞ順位'!K8="","",'予選ﾘｰｸﾞ順位'!K8)</f>
        <v>三豊工</v>
      </c>
      <c r="G16" s="135" t="str">
        <f>IF('予選ﾘｰｸﾞ順位'!L8="","",'予選ﾘｰｸﾞ順位'!L8)</f>
        <v>水口東</v>
      </c>
      <c r="H16" s="135" t="str">
        <f>IF('予選ﾘｰｸﾞ順位'!M8="","",'予選ﾘｰｸﾞ順位'!M8)</f>
        <v>坂出工</v>
      </c>
      <c r="I16" s="135" t="str">
        <f>IF('予選ﾘｰｸﾞ順位'!N8="","",'予選ﾘｰｸﾞ順位'!N8)</f>
        <v>生駒Ｂ</v>
      </c>
      <c r="J16" s="135" t="str">
        <f>IF('予選ﾘｰｸﾞ順位'!O8="","",'予選ﾘｰｸﾞ順位'!O8)</f>
        <v>観音寺一</v>
      </c>
      <c r="K16" s="99" t="s">
        <v>2</v>
      </c>
      <c r="L16" s="100" t="s">
        <v>3</v>
      </c>
      <c r="M16" s="100" t="s">
        <v>4</v>
      </c>
      <c r="N16" s="101" t="s">
        <v>5</v>
      </c>
      <c r="O16" s="259" t="s">
        <v>25</v>
      </c>
      <c r="P16" s="260" t="s">
        <v>0</v>
      </c>
      <c r="Q16" s="261" t="s">
        <v>1</v>
      </c>
    </row>
    <row r="17" spans="1:18" ht="27.75" customHeight="1">
      <c r="A17" s="103" t="s">
        <v>15</v>
      </c>
      <c r="B17" s="202" t="str">
        <f>IF(D16="","",D16)</f>
        <v>観音寺中央</v>
      </c>
      <c r="C17" s="203"/>
      <c r="D17" s="35"/>
      <c r="E17" s="30" t="s">
        <v>318</v>
      </c>
      <c r="F17" s="30" t="s">
        <v>318</v>
      </c>
      <c r="G17" s="30" t="s">
        <v>316</v>
      </c>
      <c r="H17" s="30" t="s">
        <v>316</v>
      </c>
      <c r="I17" s="31" t="s">
        <v>313</v>
      </c>
      <c r="J17" s="32" t="s">
        <v>309</v>
      </c>
      <c r="K17" s="104">
        <f aca="true" t="shared" si="7" ref="K17:K23">IF(LEFT(J17,1)="3",1,0)+IF(LEFT(I17,1)="3",1,0)+IF(LEFT(H17,1)="3",1,0)+IF(LEFT(G17,1)="3",1,0)+IF(LEFT(F17,1)="3",1,0)+IF(LEFT(E17,1)="3",1,0)+IF(LEFT(D17,1)="3",1,0)</f>
        <v>0</v>
      </c>
      <c r="L17" s="105">
        <f aca="true" t="shared" si="8" ref="L17:L23">IF(RIGHT(J17,1)="3",1,0)+IF(RIGHT(I17,1)="3",1,0)+IF(RIGHT(H17,1)="3",1,0)+IF(RIGHT(G17,1)="3",1,0)+IF(RIGHT(F17,1)="3",1,0)+IF(RIGHT(E17,1)="3",1,0)+IF(RIGHT(D17,1)="3",1,0)</f>
        <v>6</v>
      </c>
      <c r="M17" s="105">
        <f aca="true" t="shared" si="9" ref="M17:M23">IF(LEFT(J17,1)="W",1,0)+IF(LEFT(I17,1)="W",1,0)+IF(LEFT(H17,1)="W",1,0)+IF(LEFT(G17,1)="W",1,0)+IF(LEFT(F17,1)="W",1,0)+IF(LEFT(E17,1)="W",1,0)+IF(LEFT(D17,1)="W",1,0)</f>
        <v>0</v>
      </c>
      <c r="N17" s="106">
        <f aca="true" t="shared" si="10" ref="N17:N23">IF(LEFT(J17,1)="L",1,0)+IF(LEFT(I17,1)="L",1,0)+IF(LEFT(H17,1)="L",1,0)+IF(LEFT(G17,1)="L",1,0)+IF(LEFT(F17,1)="L",1,0)+IF(LEFT(E17,1)="L",1,0)+IF(LEFT(D17,1)="L",1,0)</f>
        <v>0</v>
      </c>
      <c r="O17" s="107" t="str">
        <f aca="true" t="shared" si="11" ref="O17:O23">IF(SUM(K17:N17)=0,"/",K17+M17&amp;"/"&amp;L17+N17)</f>
        <v>0/6</v>
      </c>
      <c r="P17" s="108">
        <f aca="true" t="shared" si="12" ref="P17:P23">IF(SUM(K17:N17)=0,"",K17*2+L17+M17*2)</f>
        <v>6</v>
      </c>
      <c r="Q17" s="109">
        <f>IF(SUM(K17:N17)=0,"",RANK(P17,$P$17:$P$23,0))</f>
        <v>7</v>
      </c>
      <c r="R17" s="22" t="str">
        <f>B17</f>
        <v>観音寺中央</v>
      </c>
    </row>
    <row r="18" spans="1:18" ht="27.75" customHeight="1">
      <c r="A18" s="110" t="s">
        <v>65</v>
      </c>
      <c r="B18" s="213" t="str">
        <f>IF(E16="","",E16)</f>
        <v>岡山工業</v>
      </c>
      <c r="C18" s="214"/>
      <c r="D18" s="36" t="str">
        <f>IF(LEFT(E17,1)="W","L W/O",IF(LEFT(E17,1)="L","W W/O",IF(E17="-","-",RIGHT(E17,1)&amp;"-"&amp;LEFT(E17,1))))</f>
        <v>3-1</v>
      </c>
      <c r="E18" s="5"/>
      <c r="F18" s="184" t="s">
        <v>310</v>
      </c>
      <c r="G18" s="3" t="s">
        <v>314</v>
      </c>
      <c r="H18" s="3" t="s">
        <v>316</v>
      </c>
      <c r="I18" s="14" t="s">
        <v>310</v>
      </c>
      <c r="J18" s="4" t="s">
        <v>310</v>
      </c>
      <c r="K18" s="111">
        <f t="shared" si="7"/>
        <v>4</v>
      </c>
      <c r="L18" s="112">
        <f t="shared" si="8"/>
        <v>2</v>
      </c>
      <c r="M18" s="112">
        <f t="shared" si="9"/>
        <v>0</v>
      </c>
      <c r="N18" s="113">
        <f t="shared" si="10"/>
        <v>0</v>
      </c>
      <c r="O18" s="114" t="str">
        <f t="shared" si="11"/>
        <v>4/2</v>
      </c>
      <c r="P18" s="115">
        <f t="shared" si="12"/>
        <v>10</v>
      </c>
      <c r="Q18" s="116">
        <f aca="true" t="shared" si="13" ref="Q18:Q23">IF(SUM(K18:N18)=0,"",RANK(P18,$P$17:$P$23,0))</f>
        <v>3</v>
      </c>
      <c r="R18" s="22" t="str">
        <f aca="true" t="shared" si="14" ref="R18:R23">B18</f>
        <v>岡山工業</v>
      </c>
    </row>
    <row r="19" spans="1:18" ht="27.75" customHeight="1">
      <c r="A19" s="110" t="s">
        <v>66</v>
      </c>
      <c r="B19" s="213" t="str">
        <f>IF(F16="","",F16)</f>
        <v>三豊工</v>
      </c>
      <c r="C19" s="214"/>
      <c r="D19" s="36" t="str">
        <f>IF(LEFT(F17,1)="W","L W/O",IF(LEFT(F17,1)="L","W W/O",IF(F17="-","-",RIGHT(F17,1)&amp;"-"&amp;LEFT(F17,1))))</f>
        <v>3-1</v>
      </c>
      <c r="E19" s="185" t="str">
        <f>IF(LEFT(F18,1)="W","L W/O",IF(LEFT(F18,1)="L","W W/O",IF(F18="-","-",RIGHT(F18,1)&amp;"-"&amp;LEFT(F18,1))))</f>
        <v>1-3</v>
      </c>
      <c r="F19" s="5"/>
      <c r="G19" s="3" t="s">
        <v>310</v>
      </c>
      <c r="H19" s="3" t="s">
        <v>308</v>
      </c>
      <c r="I19" s="14" t="s">
        <v>307</v>
      </c>
      <c r="J19" s="4" t="s">
        <v>310</v>
      </c>
      <c r="K19" s="111">
        <f t="shared" si="7"/>
        <v>4</v>
      </c>
      <c r="L19" s="112">
        <f t="shared" si="8"/>
        <v>2</v>
      </c>
      <c r="M19" s="112">
        <f t="shared" si="9"/>
        <v>0</v>
      </c>
      <c r="N19" s="113">
        <f t="shared" si="10"/>
        <v>0</v>
      </c>
      <c r="O19" s="114" t="str">
        <f t="shared" si="11"/>
        <v>4/2</v>
      </c>
      <c r="P19" s="115">
        <f t="shared" si="12"/>
        <v>10</v>
      </c>
      <c r="Q19" s="116">
        <v>4</v>
      </c>
      <c r="R19" s="22" t="str">
        <f t="shared" si="14"/>
        <v>三豊工</v>
      </c>
    </row>
    <row r="20" spans="1:18" ht="27.75" customHeight="1">
      <c r="A20" s="110" t="s">
        <v>67</v>
      </c>
      <c r="B20" s="213" t="str">
        <f>IF(G16="","",G16)</f>
        <v>水口東</v>
      </c>
      <c r="C20" s="214"/>
      <c r="D20" s="36" t="str">
        <f>IF(LEFT(G17,1)="W","L W/O",IF(LEFT(G17,1)="L","W W/O",IF(G17="-","-",RIGHT(G17,1)&amp;"-"&amp;LEFT(G17,1))))</f>
        <v>3-0</v>
      </c>
      <c r="E20" s="7" t="str">
        <f>IF(LEFT(G18,1)="W","L W/O",IF(LEFT(G18,1)="L","W W/O",IF(G18="-","-",RIGHT(G18,1)&amp;"-"&amp;LEFT(G18,1))))</f>
        <v>3-2</v>
      </c>
      <c r="F20" s="7" t="str">
        <f>IF(LEFT(G19,1)="W","L W/O",IF(LEFT(G19,1)="L","W W/O",IF(G19="-","-",RIGHT(G19,1)&amp;"-"&amp;LEFT(G19,1))))</f>
        <v>1-3</v>
      </c>
      <c r="G20" s="5"/>
      <c r="H20" s="172" t="s">
        <v>310</v>
      </c>
      <c r="I20" s="14" t="s">
        <v>307</v>
      </c>
      <c r="J20" s="4" t="s">
        <v>315</v>
      </c>
      <c r="K20" s="111">
        <f t="shared" si="7"/>
        <v>5</v>
      </c>
      <c r="L20" s="112">
        <f t="shared" si="8"/>
        <v>1</v>
      </c>
      <c r="M20" s="112">
        <f t="shared" si="9"/>
        <v>0</v>
      </c>
      <c r="N20" s="113">
        <f t="shared" si="10"/>
        <v>0</v>
      </c>
      <c r="O20" s="114" t="str">
        <f t="shared" si="11"/>
        <v>5/1</v>
      </c>
      <c r="P20" s="115">
        <f t="shared" si="12"/>
        <v>11</v>
      </c>
      <c r="Q20" s="116">
        <f t="shared" si="13"/>
        <v>1</v>
      </c>
      <c r="R20" s="22" t="str">
        <f t="shared" si="14"/>
        <v>水口東</v>
      </c>
    </row>
    <row r="21" spans="1:18" ht="27.75" customHeight="1">
      <c r="A21" s="110" t="s">
        <v>68</v>
      </c>
      <c r="B21" s="213" t="str">
        <f>IF(H16="","",H16)</f>
        <v>坂出工</v>
      </c>
      <c r="C21" s="214"/>
      <c r="D21" s="36" t="str">
        <f>IF(LEFT(H17,1)="W","L W/O",IF(LEFT(H17,1)="L","W W/O",IF(H17="-","-",RIGHT(H17,1)&amp;"-"&amp;LEFT(H17,1))))</f>
        <v>3-0</v>
      </c>
      <c r="E21" s="7" t="str">
        <f>IF(LEFT(H18,1)="W","L W/O",IF(LEFT(H18,1)="L","W W/O",IF(H18="-","-",RIGHT(H18,1)&amp;"-"&amp;LEFT(H18,1))))</f>
        <v>3-0</v>
      </c>
      <c r="F21" s="7" t="str">
        <f>IF(LEFT(H19,1)="W","L W/O",IF(LEFT(H19,1)="L","W W/O",IF(H19="-","-",RIGHT(H19,1)&amp;"-"&amp;LEFT(H19,1))))</f>
        <v>3-1</v>
      </c>
      <c r="G21" s="173" t="str">
        <f>IF(LEFT(H20,1)="W","L W/O",IF(LEFT(H20,1)="L","W W/O",IF(H20="-","-",RIGHT(H20,1)&amp;"-"&amp;LEFT(H20,1))))</f>
        <v>1-3</v>
      </c>
      <c r="H21" s="5"/>
      <c r="I21" s="14" t="s">
        <v>312</v>
      </c>
      <c r="J21" s="4" t="s">
        <v>310</v>
      </c>
      <c r="K21" s="111">
        <f t="shared" si="7"/>
        <v>5</v>
      </c>
      <c r="L21" s="112">
        <f t="shared" si="8"/>
        <v>1</v>
      </c>
      <c r="M21" s="112">
        <f t="shared" si="9"/>
        <v>0</v>
      </c>
      <c r="N21" s="113">
        <f t="shared" si="10"/>
        <v>0</v>
      </c>
      <c r="O21" s="114" t="str">
        <f t="shared" si="11"/>
        <v>5/1</v>
      </c>
      <c r="P21" s="115">
        <f t="shared" si="12"/>
        <v>11</v>
      </c>
      <c r="Q21" s="116">
        <v>2</v>
      </c>
      <c r="R21" s="22" t="str">
        <f t="shared" si="14"/>
        <v>坂出工</v>
      </c>
    </row>
    <row r="22" spans="1:18" ht="27.75" customHeight="1">
      <c r="A22" s="117" t="s">
        <v>69</v>
      </c>
      <c r="B22" s="215" t="str">
        <f>IF(I16="","",I16)</f>
        <v>生駒Ｂ</v>
      </c>
      <c r="C22" s="216"/>
      <c r="D22" s="37" t="str">
        <f>IF(LEFT(I17,1)="W","L W/O",IF(LEFT(I17,1)="L","W W/O",IF(I17="-","-",RIGHT(I17,1)&amp;"-"&amp;LEFT(I17,1))))</f>
        <v>3-2</v>
      </c>
      <c r="E22" s="36" t="str">
        <f>IF(LEFT(I18,1)="W","L W/O",IF(LEFT(I18,1)="L","W W/O",IF(I18="-","-",RIGHT(I18,1)&amp;"-"&amp;LEFT(I18,1))))</f>
        <v>1-3</v>
      </c>
      <c r="F22" s="17" t="str">
        <f>IF(LEFT(I19,1)="W","L W/O",IF(LEFT(I19,1)="L","W W/O",IF(I19="-","-",RIGHT(I19,1)&amp;"-"&amp;LEFT(I19,1))))</f>
        <v>0-3</v>
      </c>
      <c r="G22" s="17" t="str">
        <f>IF(LEFT(I20,1)="W","L W/O",IF(LEFT(I20,1)="L","W W/O",IF(I20="-","-",RIGHT(I20,1)&amp;"-"&amp;LEFT(I20,1))))</f>
        <v>0-3</v>
      </c>
      <c r="H22" s="17" t="str">
        <f>IF(LEFT(I21,1)="W","L W/O",IF(LEFT(I21,1)="L","W W/O",IF(I21="-","-",RIGHT(I21,1)&amp;"-"&amp;LEFT(I21,1))))</f>
        <v>1-3</v>
      </c>
      <c r="I22" s="18"/>
      <c r="J22" s="4" t="s">
        <v>316</v>
      </c>
      <c r="K22" s="111">
        <f t="shared" si="7"/>
        <v>1</v>
      </c>
      <c r="L22" s="112">
        <f t="shared" si="8"/>
        <v>5</v>
      </c>
      <c r="M22" s="112">
        <f t="shared" si="9"/>
        <v>0</v>
      </c>
      <c r="N22" s="113">
        <f t="shared" si="10"/>
        <v>0</v>
      </c>
      <c r="O22" s="87" t="str">
        <f t="shared" si="11"/>
        <v>1/5</v>
      </c>
      <c r="P22" s="88">
        <f t="shared" si="12"/>
        <v>7</v>
      </c>
      <c r="Q22" s="116">
        <f t="shared" si="13"/>
        <v>6</v>
      </c>
      <c r="R22" s="22" t="str">
        <f t="shared" si="14"/>
        <v>生駒Ｂ</v>
      </c>
    </row>
    <row r="23" spans="1:18" ht="27.75" customHeight="1" thickBot="1">
      <c r="A23" s="118" t="s">
        <v>70</v>
      </c>
      <c r="B23" s="217" t="str">
        <f>IF(J16="","",J16)</f>
        <v>観音寺一</v>
      </c>
      <c r="C23" s="218"/>
      <c r="D23" s="38" t="str">
        <f>IF(LEFT(J17,1)="W","L W/O",IF(LEFT(J17,1)="L","W W/O",IF(J17="-","-",RIGHT(J17,1)&amp;"-"&amp;LEFT(J17,1))))</f>
        <v>3-0</v>
      </c>
      <c r="E23" s="8" t="str">
        <f>IF(LEFT(J18,1)="W","L W/O",IF(LEFT(J18,1)="L","W W/O",IF(J18="-","-",RIGHT(J18,1)&amp;"-"&amp;LEFT(J18,1))))</f>
        <v>1-3</v>
      </c>
      <c r="F23" s="8" t="str">
        <f>IF(LEFT(J19,1)="W","L W/O",IF(LEFT(J19,1)="L","W W/O",IF(J19="-","-",RIGHT(J19,1)&amp;"-"&amp;LEFT(J19,1))))</f>
        <v>1-3</v>
      </c>
      <c r="G23" s="8" t="str">
        <f>IF(LEFT(J20,1)="W","L W/O",IF(LEFT(J20,1)="L","W W/O",IF(J20="-","-",RIGHT(J20,1)&amp;"-"&amp;LEFT(J20,1))))</f>
        <v>0-3</v>
      </c>
      <c r="H23" s="8" t="s">
        <v>308</v>
      </c>
      <c r="I23" s="8" t="str">
        <f>IF(LEFT(J22,1)="W","L W/O",IF(LEFT(J22,1)="L","W W/O",IF(J22="-","-",RIGHT(J22,1)&amp;"-"&amp;LEFT(J22,1))))</f>
        <v>3-0</v>
      </c>
      <c r="J23" s="9"/>
      <c r="K23" s="119">
        <f t="shared" si="7"/>
        <v>2</v>
      </c>
      <c r="L23" s="120">
        <f t="shared" si="8"/>
        <v>4</v>
      </c>
      <c r="M23" s="120">
        <f t="shared" si="9"/>
        <v>0</v>
      </c>
      <c r="N23" s="121">
        <f t="shared" si="10"/>
        <v>0</v>
      </c>
      <c r="O23" s="90" t="str">
        <f t="shared" si="11"/>
        <v>2/4</v>
      </c>
      <c r="P23" s="91">
        <f t="shared" si="12"/>
        <v>8</v>
      </c>
      <c r="Q23" s="92">
        <f t="shared" si="13"/>
        <v>5</v>
      </c>
      <c r="R23" s="22" t="str">
        <f t="shared" si="14"/>
        <v>観音寺一</v>
      </c>
    </row>
    <row r="24" spans="1:17" ht="27.75" customHeight="1" thickBot="1">
      <c r="A24" s="10"/>
      <c r="B24" s="21"/>
      <c r="C24" s="21"/>
      <c r="D24" s="15"/>
      <c r="E24" s="15"/>
      <c r="F24" s="15"/>
      <c r="G24" s="15"/>
      <c r="H24" s="15"/>
      <c r="I24" s="16"/>
      <c r="J24" s="16"/>
      <c r="K24" s="19"/>
      <c r="L24" s="19"/>
      <c r="M24" s="19"/>
      <c r="N24" s="19"/>
      <c r="O24" s="20"/>
      <c r="P24" s="20"/>
      <c r="Q24" s="20"/>
    </row>
    <row r="25" spans="2:10" ht="25.5" customHeight="1" thickBot="1">
      <c r="B25" s="262" t="s">
        <v>17</v>
      </c>
      <c r="C25" s="263"/>
      <c r="D25" s="123" t="s">
        <v>18</v>
      </c>
      <c r="E25" s="100" t="s">
        <v>19</v>
      </c>
      <c r="F25" s="100" t="s">
        <v>20</v>
      </c>
      <c r="G25" s="100" t="s">
        <v>21</v>
      </c>
      <c r="H25" s="100" t="s">
        <v>22</v>
      </c>
      <c r="I25" s="100" t="s">
        <v>23</v>
      </c>
      <c r="J25" s="102" t="s">
        <v>24</v>
      </c>
    </row>
    <row r="26" spans="2:10" ht="25.5" customHeight="1">
      <c r="B26" s="221" t="s">
        <v>197</v>
      </c>
      <c r="C26" s="222"/>
      <c r="D26" s="125" t="s">
        <v>77</v>
      </c>
      <c r="E26" s="126" t="s">
        <v>80</v>
      </c>
      <c r="F26" s="126" t="s">
        <v>83</v>
      </c>
      <c r="G26" s="126" t="s">
        <v>86</v>
      </c>
      <c r="H26" s="126" t="s">
        <v>89</v>
      </c>
      <c r="I26" s="126" t="s">
        <v>92</v>
      </c>
      <c r="J26" s="124" t="s">
        <v>95</v>
      </c>
    </row>
    <row r="27" spans="2:10" ht="25.5" customHeight="1">
      <c r="B27" s="223" t="s">
        <v>198</v>
      </c>
      <c r="C27" s="224"/>
      <c r="D27" s="128" t="s">
        <v>78</v>
      </c>
      <c r="E27" s="129" t="s">
        <v>81</v>
      </c>
      <c r="F27" s="129" t="s">
        <v>84</v>
      </c>
      <c r="G27" s="129" t="s">
        <v>87</v>
      </c>
      <c r="H27" s="129" t="s">
        <v>90</v>
      </c>
      <c r="I27" s="129" t="s">
        <v>93</v>
      </c>
      <c r="J27" s="127" t="s">
        <v>96</v>
      </c>
    </row>
    <row r="28" spans="2:10" ht="25.5" customHeight="1" thickBot="1">
      <c r="B28" s="200" t="s">
        <v>199</v>
      </c>
      <c r="C28" s="201"/>
      <c r="D28" s="131" t="s">
        <v>79</v>
      </c>
      <c r="E28" s="132" t="s">
        <v>82</v>
      </c>
      <c r="F28" s="132" t="s">
        <v>85</v>
      </c>
      <c r="G28" s="132" t="s">
        <v>88</v>
      </c>
      <c r="H28" s="132" t="s">
        <v>91</v>
      </c>
      <c r="I28" s="132" t="s">
        <v>94</v>
      </c>
      <c r="J28" s="130" t="s">
        <v>97</v>
      </c>
    </row>
    <row r="29" ht="27.75" customHeight="1"/>
    <row r="30" ht="27.75" customHeight="1" thickBot="1"/>
    <row r="31" spans="2:8" ht="27.75" customHeight="1" thickBot="1">
      <c r="B31" s="264" t="s">
        <v>52</v>
      </c>
      <c r="C31" s="265"/>
      <c r="D31" s="136" t="s">
        <v>164</v>
      </c>
      <c r="E31" s="137"/>
      <c r="F31" s="138" t="s">
        <v>165</v>
      </c>
      <c r="H31" s="266" t="s">
        <v>340</v>
      </c>
    </row>
    <row r="32" spans="2:15" ht="27.75" customHeight="1">
      <c r="B32" s="230">
        <v>1</v>
      </c>
      <c r="C32" s="199"/>
      <c r="D32" s="61" t="str">
        <f>VLOOKUP($B32,$Q$3:$R$9,2,FALSE)</f>
        <v>多度津</v>
      </c>
      <c r="E32" s="30" t="s">
        <v>318</v>
      </c>
      <c r="F32" s="72" t="str">
        <f>VLOOKUP($B32,$Q$17:$R$23,2,FALSE)</f>
        <v>水口東</v>
      </c>
      <c r="H32" s="75">
        <v>40</v>
      </c>
      <c r="I32" s="86" t="str">
        <f>VLOOKUP($B32,$Q$17:$R$23,2,FALSE)</f>
        <v>水口東</v>
      </c>
      <c r="J32" s="75">
        <v>47</v>
      </c>
      <c r="K32" s="76"/>
      <c r="L32" s="75"/>
      <c r="M32" s="76"/>
      <c r="N32" s="75"/>
      <c r="O32" s="86" t="s">
        <v>223</v>
      </c>
    </row>
    <row r="33" spans="2:15" ht="27.75" customHeight="1">
      <c r="B33" s="227">
        <v>2</v>
      </c>
      <c r="C33" s="228"/>
      <c r="D33" s="62" t="str">
        <f aca="true" t="shared" si="15" ref="D33:D38">VLOOKUP($B33,$Q$3:$R$9,2,FALSE)</f>
        <v>草津東Ｂ</v>
      </c>
      <c r="E33" s="3" t="s">
        <v>317</v>
      </c>
      <c r="F33" s="73" t="str">
        <f aca="true" t="shared" si="16" ref="F33:F38">VLOOKUP($B33,$Q$17:$R$23,2,FALSE)</f>
        <v>坂出工</v>
      </c>
      <c r="H33" s="77">
        <v>41</v>
      </c>
      <c r="I33" s="140" t="s">
        <v>222</v>
      </c>
      <c r="J33" s="77">
        <v>48</v>
      </c>
      <c r="K33" s="169"/>
      <c r="L33" s="77"/>
      <c r="M33" s="169"/>
      <c r="N33" s="77"/>
      <c r="O33" s="140" t="s">
        <v>231</v>
      </c>
    </row>
    <row r="34" spans="2:15" ht="27.75" customHeight="1">
      <c r="B34" s="227">
        <v>3</v>
      </c>
      <c r="C34" s="228"/>
      <c r="D34" s="62" t="str">
        <f t="shared" si="15"/>
        <v>岡山理大附</v>
      </c>
      <c r="E34" s="3" t="s">
        <v>317</v>
      </c>
      <c r="F34" s="73" t="str">
        <f t="shared" si="16"/>
        <v>岡山工業</v>
      </c>
      <c r="H34" s="77">
        <v>42</v>
      </c>
      <c r="I34" s="140" t="s">
        <v>220</v>
      </c>
      <c r="J34" s="77">
        <v>49</v>
      </c>
      <c r="K34" s="169"/>
      <c r="L34" s="77"/>
      <c r="M34" s="169"/>
      <c r="N34" s="77"/>
      <c r="O34" s="140" t="s">
        <v>225</v>
      </c>
    </row>
    <row r="35" spans="2:15" ht="27.75" customHeight="1">
      <c r="B35" s="227">
        <v>4</v>
      </c>
      <c r="C35" s="228"/>
      <c r="D35" s="62" t="str">
        <f t="shared" si="15"/>
        <v>一条Ｂ</v>
      </c>
      <c r="E35" s="3" t="s">
        <v>314</v>
      </c>
      <c r="F35" s="73" t="str">
        <f t="shared" si="16"/>
        <v>三豊工</v>
      </c>
      <c r="H35" s="77">
        <v>43</v>
      </c>
      <c r="I35" s="140" t="s">
        <v>286</v>
      </c>
      <c r="J35" s="77">
        <v>50</v>
      </c>
      <c r="K35" s="169"/>
      <c r="L35" s="77"/>
      <c r="M35" s="169"/>
      <c r="N35" s="77"/>
      <c r="O35" s="140" t="s">
        <v>224</v>
      </c>
    </row>
    <row r="36" spans="2:15" ht="27.75" customHeight="1">
      <c r="B36" s="227">
        <v>5</v>
      </c>
      <c r="C36" s="228"/>
      <c r="D36" s="62" t="str">
        <f t="shared" si="15"/>
        <v>混成チーム</v>
      </c>
      <c r="E36" s="3" t="s">
        <v>314</v>
      </c>
      <c r="F36" s="73" t="str">
        <f t="shared" si="16"/>
        <v>観音寺一</v>
      </c>
      <c r="H36" s="77">
        <v>44</v>
      </c>
      <c r="I36" s="140" t="s">
        <v>219</v>
      </c>
      <c r="J36" s="77">
        <v>51</v>
      </c>
      <c r="K36" s="169"/>
      <c r="L36" s="77"/>
      <c r="M36" s="169"/>
      <c r="N36" s="77"/>
      <c r="O36" s="140" t="s">
        <v>238</v>
      </c>
    </row>
    <row r="37" spans="2:15" ht="27.75" customHeight="1">
      <c r="B37" s="227">
        <v>6</v>
      </c>
      <c r="C37" s="228"/>
      <c r="D37" s="62" t="str">
        <f t="shared" si="15"/>
        <v>奈良北</v>
      </c>
      <c r="E37" s="3" t="s">
        <v>315</v>
      </c>
      <c r="F37" s="73" t="str">
        <f t="shared" si="16"/>
        <v>生駒Ｂ</v>
      </c>
      <c r="H37" s="77">
        <v>45</v>
      </c>
      <c r="I37" s="140" t="s">
        <v>283</v>
      </c>
      <c r="J37" s="77">
        <v>52</v>
      </c>
      <c r="K37" s="169"/>
      <c r="L37" s="77"/>
      <c r="M37" s="169"/>
      <c r="N37" s="77"/>
      <c r="O37" s="140" t="s">
        <v>282</v>
      </c>
    </row>
    <row r="38" spans="2:15" ht="30" customHeight="1" thickBot="1">
      <c r="B38" s="225">
        <v>7</v>
      </c>
      <c r="C38" s="226"/>
      <c r="D38" s="63" t="str">
        <f t="shared" si="15"/>
        <v>今治南Ｂ</v>
      </c>
      <c r="E38" s="6" t="s">
        <v>314</v>
      </c>
      <c r="F38" s="74" t="str">
        <f t="shared" si="16"/>
        <v>観音寺中央</v>
      </c>
      <c r="H38" s="78">
        <v>46</v>
      </c>
      <c r="I38" s="143" t="s">
        <v>284</v>
      </c>
      <c r="J38" s="78">
        <v>53</v>
      </c>
      <c r="K38" s="170"/>
      <c r="L38" s="78"/>
      <c r="M38" s="170"/>
      <c r="N38" s="78"/>
      <c r="O38" s="143" t="s">
        <v>221</v>
      </c>
    </row>
  </sheetData>
  <sheetProtection/>
  <mergeCells count="34">
    <mergeCell ref="B7:C7"/>
    <mergeCell ref="B26:C26"/>
    <mergeCell ref="B25:C25"/>
    <mergeCell ref="A16:B16"/>
    <mergeCell ref="B11:C11"/>
    <mergeCell ref="B12:C12"/>
    <mergeCell ref="B13:C13"/>
    <mergeCell ref="B14:C14"/>
    <mergeCell ref="B8:C8"/>
    <mergeCell ref="B22:C22"/>
    <mergeCell ref="B32:C32"/>
    <mergeCell ref="A1:B1"/>
    <mergeCell ref="C1:D1"/>
    <mergeCell ref="B9:C9"/>
    <mergeCell ref="B3:C3"/>
    <mergeCell ref="B4:C4"/>
    <mergeCell ref="A2:B2"/>
    <mergeCell ref="B5:C5"/>
    <mergeCell ref="B18:C18"/>
    <mergeCell ref="B6:C6"/>
    <mergeCell ref="B19:C19"/>
    <mergeCell ref="B20:C20"/>
    <mergeCell ref="B21:C21"/>
    <mergeCell ref="B17:C17"/>
    <mergeCell ref="B28:C28"/>
    <mergeCell ref="B23:C23"/>
    <mergeCell ref="B37:C37"/>
    <mergeCell ref="B38:C38"/>
    <mergeCell ref="B33:C33"/>
    <mergeCell ref="B34:C34"/>
    <mergeCell ref="B35:C35"/>
    <mergeCell ref="B36:C36"/>
    <mergeCell ref="B27:C27"/>
    <mergeCell ref="B31:C31"/>
  </mergeCells>
  <conditionalFormatting sqref="D32:D38 F32:F38">
    <cfRule type="expression" priority="1" dxfId="11" stopIfTrue="1">
      <formula>ISERROR(D32)=TRUE</formula>
    </cfRule>
  </conditionalFormatting>
  <dataValidations count="1">
    <dataValidation allowBlank="1" showInputMessage="1" showErrorMessage="1" imeMode="off" sqref="E17:J17 I4:J7 F4:H4 H5:H6 G5 E3:J3 I18:J21 F18:H18 H19:H20 G19 E32:E37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22"/>
  <sheetViews>
    <sheetView view="pageBreakPreview" zoomScale="75" zoomScaleNormal="75" zoomScaleSheetLayoutView="75" zoomScalePageLayoutView="0" workbookViewId="0" topLeftCell="A7">
      <selection activeCell="C18" sqref="C18"/>
    </sheetView>
  </sheetViews>
  <sheetFormatPr defaultColWidth="9.00390625" defaultRowHeight="30" customHeight="1"/>
  <cols>
    <col min="1" max="2" width="4.625" style="22" customWidth="1"/>
    <col min="3" max="11" width="10.625" style="22" customWidth="1"/>
    <col min="12" max="15" width="6.875" style="22" hidden="1" customWidth="1"/>
    <col min="16" max="16" width="12.50390625" style="22" customWidth="1"/>
    <col min="17" max="18" width="6.25390625" style="22" customWidth="1"/>
    <col min="19" max="19" width="0" style="22" hidden="1" customWidth="1"/>
    <col min="20" max="20" width="7.25390625" style="22" bestFit="1" customWidth="1"/>
    <col min="21" max="16384" width="9.00390625" style="22" customWidth="1"/>
  </cols>
  <sheetData>
    <row r="1" spans="1:5" ht="27.75" customHeight="1" thickBot="1">
      <c r="A1" s="229" t="s">
        <v>6</v>
      </c>
      <c r="B1" s="229"/>
      <c r="C1" s="229" t="s">
        <v>148</v>
      </c>
      <c r="D1" s="229"/>
      <c r="E1" s="98" t="s">
        <v>155</v>
      </c>
    </row>
    <row r="2" spans="1:20" ht="27.75" customHeight="1" thickBot="1">
      <c r="A2" s="255" t="s">
        <v>194</v>
      </c>
      <c r="B2" s="256"/>
      <c r="C2" s="258" t="s">
        <v>204</v>
      </c>
      <c r="D2" s="52" t="str">
        <f>IF('予選ﾘｰｸﾞ順位'!B9="","",'予選ﾘｰｸﾞ順位'!B9)</f>
        <v>高松北</v>
      </c>
      <c r="E2" s="53" t="str">
        <f>IF('予選ﾘｰｸﾞ順位'!C9="","",'予選ﾘｰｸﾞ順位'!C9)</f>
        <v>丸亀</v>
      </c>
      <c r="F2" s="53" t="str">
        <f>IF('予選ﾘｰｸﾞ順位'!D9="","",'予選ﾘｰｸﾞ順位'!D9)</f>
        <v>高松工芸</v>
      </c>
      <c r="G2" s="53" t="str">
        <f>IF('予選ﾘｰｸﾞ順位'!E9="","",'予選ﾘｰｸﾞ順位'!E9)</f>
        <v>甲西</v>
      </c>
      <c r="H2" s="53" t="str">
        <f>IF('予選ﾘｰｸﾞ順位'!I9="","",'予選ﾘｰｸﾞ順位'!I9)</f>
        <v>西条農業</v>
      </c>
      <c r="I2" s="53" t="str">
        <f>IF('予選ﾘｰｸﾞ順位'!J9="","",'予選ﾘｰｸﾞ順位'!J9)</f>
        <v>香高専詫間</v>
      </c>
      <c r="J2" s="54" t="str">
        <f>IF('予選ﾘｰｸﾞ順位'!K9="","",'予選ﾘｰｸﾞ順位'!K9)</f>
        <v>土佐塾</v>
      </c>
      <c r="K2" s="55" t="str">
        <f>IF('予選ﾘｰｸﾞ順位'!L9="","",'予選ﾘｰｸﾞ順位'!L9)</f>
        <v>高松桜井Ｂ</v>
      </c>
      <c r="L2" s="123" t="s">
        <v>2</v>
      </c>
      <c r="M2" s="100" t="s">
        <v>3</v>
      </c>
      <c r="N2" s="100" t="s">
        <v>4</v>
      </c>
      <c r="O2" s="101" t="s">
        <v>5</v>
      </c>
      <c r="P2" s="259" t="s">
        <v>25</v>
      </c>
      <c r="Q2" s="260" t="s">
        <v>0</v>
      </c>
      <c r="R2" s="261" t="s">
        <v>1</v>
      </c>
      <c r="T2" s="155" t="s">
        <v>333</v>
      </c>
    </row>
    <row r="3" spans="1:20" ht="27.75" customHeight="1">
      <c r="A3" s="103" t="s">
        <v>8</v>
      </c>
      <c r="B3" s="202" t="str">
        <f>IF(D2="","",D2)</f>
        <v>高松北</v>
      </c>
      <c r="C3" s="203"/>
      <c r="D3" s="35"/>
      <c r="E3" s="30" t="s">
        <v>316</v>
      </c>
      <c r="F3" s="30" t="s">
        <v>318</v>
      </c>
      <c r="G3" s="193" t="s">
        <v>314</v>
      </c>
      <c r="H3" s="30" t="s">
        <v>318</v>
      </c>
      <c r="I3" s="195" t="s">
        <v>317</v>
      </c>
      <c r="J3" s="31" t="s">
        <v>325</v>
      </c>
      <c r="K3" s="32" t="s">
        <v>318</v>
      </c>
      <c r="L3" s="157">
        <f>IF(LEFT(J3,1)="3",1,0)+IF(LEFT(I3,1)="3",1,0)+IF(LEFT(H3,1)="3",1,0)+IF(LEFT(G3,1)="3",1,0)+IF(LEFT(F3,1)="3",1,0)+IF(LEFT(E3,1)="3",1,0)+IF(LEFT(K3,1)="3",1,0)+IF(LEFT(D3,1)="3",1,0)</f>
        <v>1</v>
      </c>
      <c r="M3" s="105">
        <f>IF(RIGHT(J3,1)="3",1,0)+IF(RIGHT(I3,1)="3",1,0)+IF(RIGHT(H3,1)="3",1,0)+IF(RIGHT(G3,1)="3",1,0)+IF(RIGHT(F3,1)="3",1,0)+IF(RIGHT(E3,1)="3",1,0)+IF(RIGHT(K3,1)="3",1,0)+IF(RIGHT(D3,1)="3",1,0)</f>
        <v>6</v>
      </c>
      <c r="N3" s="105">
        <f>IF(LEFT(J3,1)="W",1,0)+IF(LEFT(I3,1)="W",1,0)+IF(LEFT(H3,1)="W",1,0)+IF(LEFT(G3,1)="W",1,0)+IF(LEFT(F3,1)="W",1,0)+IF(LEFT(E3,1)="W",1,0)+IF(LEFT(K3,1)="W",1,0)+IF(LEFT(D3,1)="W",1,0)</f>
        <v>0</v>
      </c>
      <c r="O3" s="106">
        <f>IF(LEFT(J3,1)="L",1,0)+IF(LEFT(I3,1)="L",1,0)+IF(LEFT(H3,1)="L",1,0)+IF(LEFT(G3,1)="L",1,0)+IF(LEFT(F3,1)="L",1,0)+IF(LEFT(E3,1)="L",1,0)+IF(LEFT(K3,1)="L",1,0)+IF(LEFT(D3,1)="L",1,0)</f>
        <v>0</v>
      </c>
      <c r="P3" s="107" t="str">
        <f>IF(SUM(L3:O3)=0,"/",L3+N3&amp;"/"&amp;M3+O3)</f>
        <v>1/6</v>
      </c>
      <c r="Q3" s="108">
        <f>IF(SUM(L3:O3)=0,"",L3*2+M3+N3*2)</f>
        <v>8</v>
      </c>
      <c r="R3" s="109">
        <v>7</v>
      </c>
      <c r="S3" s="22" t="str">
        <f>B3</f>
        <v>高松北</v>
      </c>
      <c r="T3" s="156" t="s">
        <v>337</v>
      </c>
    </row>
    <row r="4" spans="1:19" ht="27.75" customHeight="1">
      <c r="A4" s="110" t="s">
        <v>9</v>
      </c>
      <c r="B4" s="213" t="str">
        <f>IF(E2="","",E2)</f>
        <v>丸亀</v>
      </c>
      <c r="C4" s="214"/>
      <c r="D4" s="36" t="str">
        <f>IF(LEFT(E3,1)="W","L W/O",IF(LEFT(E3,1)="L","W W/O",IF(E3="-","-",RIGHT(E3,1)&amp;"-"&amp;LEFT(E3,1))))</f>
        <v>3-0</v>
      </c>
      <c r="E4" s="5"/>
      <c r="F4" s="3" t="s">
        <v>316</v>
      </c>
      <c r="G4" s="3" t="s">
        <v>315</v>
      </c>
      <c r="H4" s="3" t="s">
        <v>312</v>
      </c>
      <c r="I4" s="14" t="s">
        <v>312</v>
      </c>
      <c r="J4" s="174" t="s">
        <v>325</v>
      </c>
      <c r="K4" s="4" t="s">
        <v>326</v>
      </c>
      <c r="L4" s="158">
        <f aca="true" t="shared" si="0" ref="L4:L10">IF(LEFT(J4,1)="3",1,0)+IF(LEFT(I4,1)="3",1,0)+IF(LEFT(H4,1)="3",1,0)+IF(LEFT(G4,1)="3",1,0)+IF(LEFT(F4,1)="3",1,0)+IF(LEFT(E4,1)="3",1,0)+IF(LEFT(K4,1)="3",1,0)+IF(LEFT(D4,1)="3",1,0)</f>
        <v>5</v>
      </c>
      <c r="M4" s="112">
        <f aca="true" t="shared" si="1" ref="M4:M10">IF(RIGHT(J4,1)="3",1,0)+IF(RIGHT(I4,1)="3",1,0)+IF(RIGHT(H4,1)="3",1,0)+IF(RIGHT(G4,1)="3",1,0)+IF(RIGHT(F4,1)="3",1,0)+IF(RIGHT(E4,1)="3",1,0)+IF(RIGHT(K4,1)="3",1,0)+IF(RIGHT(D4,1)="3",1,0)</f>
        <v>2</v>
      </c>
      <c r="N4" s="112">
        <f aca="true" t="shared" si="2" ref="N4:N10">IF(LEFT(J4,1)="W",1,0)+IF(LEFT(I4,1)="W",1,0)+IF(LEFT(H4,1)="W",1,0)+IF(LEFT(G4,1)="W",1,0)+IF(LEFT(F4,1)="W",1,0)+IF(LEFT(E4,1)="W",1,0)+IF(LEFT(K4,1)="W",1,0)+IF(LEFT(D4,1)="W",1,0)</f>
        <v>0</v>
      </c>
      <c r="O4" s="113">
        <f aca="true" t="shared" si="3" ref="O4:O10">IF(LEFT(J4,1)="L",1,0)+IF(LEFT(I4,1)="L",1,0)+IF(LEFT(H4,1)="L",1,0)+IF(LEFT(G4,1)="L",1,0)+IF(LEFT(F4,1)="L",1,0)+IF(LEFT(E4,1)="L",1,0)+IF(LEFT(K4,1)="L",1,0)+IF(LEFT(D4,1)="L",1,0)</f>
        <v>0</v>
      </c>
      <c r="P4" s="114" t="str">
        <f aca="true" t="shared" si="4" ref="P4:P10">IF(SUM(L4:O4)=0,"/",L4+N4&amp;"/"&amp;M4+O4)</f>
        <v>5/2</v>
      </c>
      <c r="Q4" s="115">
        <f aca="true" t="shared" si="5" ref="Q4:Q10">IF(SUM(L4:O4)=0,"",L4*2+M4+N4*2)</f>
        <v>12</v>
      </c>
      <c r="R4" s="116">
        <v>4</v>
      </c>
      <c r="S4" s="22" t="str">
        <f aca="true" t="shared" si="6" ref="S4:S10">B4</f>
        <v>丸亀</v>
      </c>
    </row>
    <row r="5" spans="1:19" ht="27.75" customHeight="1">
      <c r="A5" s="110" t="s">
        <v>10</v>
      </c>
      <c r="B5" s="213" t="str">
        <f>IF(F2="","",F2)</f>
        <v>高松工芸</v>
      </c>
      <c r="C5" s="214"/>
      <c r="D5" s="36" t="str">
        <f>IF(LEFT(F3,1)="W","L W/O",IF(LEFT(F3,1)="L","W W/O",IF(F3="-","-",RIGHT(F3,1)&amp;"-"&amp;LEFT(F3,1))))</f>
        <v>3-1</v>
      </c>
      <c r="E5" s="7" t="s">
        <v>315</v>
      </c>
      <c r="F5" s="5"/>
      <c r="G5" s="3" t="s">
        <v>317</v>
      </c>
      <c r="H5" s="172" t="s">
        <v>328</v>
      </c>
      <c r="I5" s="14" t="s">
        <v>312</v>
      </c>
      <c r="J5" s="14" t="s">
        <v>317</v>
      </c>
      <c r="K5" s="4" t="s">
        <v>312</v>
      </c>
      <c r="L5" s="158">
        <f t="shared" si="0"/>
        <v>6</v>
      </c>
      <c r="M5" s="112">
        <f t="shared" si="1"/>
        <v>1</v>
      </c>
      <c r="N5" s="112">
        <f t="shared" si="2"/>
        <v>0</v>
      </c>
      <c r="O5" s="113">
        <f t="shared" si="3"/>
        <v>0</v>
      </c>
      <c r="P5" s="114" t="str">
        <f t="shared" si="4"/>
        <v>6/1</v>
      </c>
      <c r="Q5" s="115">
        <f t="shared" si="5"/>
        <v>13</v>
      </c>
      <c r="R5" s="116">
        <v>2</v>
      </c>
      <c r="S5" s="22" t="str">
        <f t="shared" si="6"/>
        <v>高松工芸</v>
      </c>
    </row>
    <row r="6" spans="1:20" ht="27.75" customHeight="1">
      <c r="A6" s="110" t="s">
        <v>11</v>
      </c>
      <c r="B6" s="213" t="str">
        <f>IF(G2="","",G2)</f>
        <v>甲西</v>
      </c>
      <c r="C6" s="214"/>
      <c r="D6" s="198" t="str">
        <f>IF(LEFT(G3,1)="W","L W/O",IF(LEFT(G3,1)="L","W W/O",IF(G3="-","-",RIGHT(G3,1)&amp;"-"&amp;LEFT(G3,1))))</f>
        <v>3-2</v>
      </c>
      <c r="E6" s="7" t="str">
        <f>IF(LEFT(G4,1)="W","L W/O",IF(LEFT(G4,1)="L","W W/O",IF(G4="-","-",RIGHT(G4,1)&amp;"-"&amp;LEFT(G4,1))))</f>
        <v>0-3</v>
      </c>
      <c r="F6" s="7" t="str">
        <f>IF(LEFT(G5,1)="W","L W/O",IF(LEFT(G5,1)="L","W W/O",IF(G5="-","-",RIGHT(G5,1)&amp;"-"&amp;LEFT(G5,1))))</f>
        <v>2-3</v>
      </c>
      <c r="G6" s="5"/>
      <c r="H6" s="3" t="s">
        <v>316</v>
      </c>
      <c r="I6" s="194" t="s">
        <v>327</v>
      </c>
      <c r="J6" s="14" t="s">
        <v>316</v>
      </c>
      <c r="K6" s="4" t="s">
        <v>318</v>
      </c>
      <c r="L6" s="158">
        <f t="shared" si="0"/>
        <v>1</v>
      </c>
      <c r="M6" s="112">
        <f t="shared" si="1"/>
        <v>6</v>
      </c>
      <c r="N6" s="112">
        <f t="shared" si="2"/>
        <v>0</v>
      </c>
      <c r="O6" s="113">
        <f t="shared" si="3"/>
        <v>0</v>
      </c>
      <c r="P6" s="114" t="str">
        <f t="shared" si="4"/>
        <v>1/6</v>
      </c>
      <c r="Q6" s="115">
        <f t="shared" si="5"/>
        <v>8</v>
      </c>
      <c r="R6" s="116">
        <v>8</v>
      </c>
      <c r="S6" s="22" t="str">
        <f t="shared" si="6"/>
        <v>甲西</v>
      </c>
      <c r="T6" s="156" t="s">
        <v>338</v>
      </c>
    </row>
    <row r="7" spans="1:19" ht="27.75" customHeight="1">
      <c r="A7" s="110" t="s">
        <v>15</v>
      </c>
      <c r="B7" s="213" t="str">
        <f>IF(H2="","",H2)</f>
        <v>西条農業</v>
      </c>
      <c r="C7" s="214"/>
      <c r="D7" s="36" t="str">
        <f>IF(LEFT(H3,1)="W","L W/O",IF(LEFT(H3,1)="L","W W/O",IF(H3="-","-",RIGHT(H3,1)&amp;"-"&amp;LEFT(H3,1))))</f>
        <v>3-1</v>
      </c>
      <c r="E7" s="7" t="str">
        <f>IF(LEFT(H4,1)="W","L W/O",IF(LEFT(H4,1)="L","W W/O",IF(H4="-","-",RIGHT(H4,1)&amp;"-"&amp;LEFT(H4,1))))</f>
        <v>1-3</v>
      </c>
      <c r="F7" s="173" t="str">
        <f>IF(LEFT(H5,1)="W","L W/O",IF(LEFT(H5,1)="L","W W/O",IF(H5="-","-",RIGHT(H5,1)&amp;"-"&amp;LEFT(H5,1))))</f>
        <v>3-2</v>
      </c>
      <c r="G7" s="7" t="str">
        <f>IF(LEFT(H6,1)="W","L W/O",IF(LEFT(H6,1)="L","W W/O",IF(H6="-","-",RIGHT(H6,1)&amp;"-"&amp;LEFT(H6,1))))</f>
        <v>3-0</v>
      </c>
      <c r="H7" s="5"/>
      <c r="I7" s="14" t="s">
        <v>312</v>
      </c>
      <c r="J7" s="14" t="s">
        <v>317</v>
      </c>
      <c r="K7" s="4" t="s">
        <v>312</v>
      </c>
      <c r="L7" s="158">
        <f t="shared" si="0"/>
        <v>6</v>
      </c>
      <c r="M7" s="112">
        <f t="shared" si="1"/>
        <v>1</v>
      </c>
      <c r="N7" s="112">
        <f t="shared" si="2"/>
        <v>0</v>
      </c>
      <c r="O7" s="113">
        <f t="shared" si="3"/>
        <v>0</v>
      </c>
      <c r="P7" s="114" t="str">
        <f t="shared" si="4"/>
        <v>6/1</v>
      </c>
      <c r="Q7" s="115">
        <f t="shared" si="5"/>
        <v>13</v>
      </c>
      <c r="R7" s="116">
        <f>IF(SUM(L7:O7)=0,"",RANK(Q7,$Q$3:$Q$10,0))</f>
        <v>1</v>
      </c>
      <c r="S7" s="22" t="str">
        <f t="shared" si="6"/>
        <v>西条農業</v>
      </c>
    </row>
    <row r="8" spans="1:20" ht="27.75" customHeight="1">
      <c r="A8" s="117" t="s">
        <v>16</v>
      </c>
      <c r="B8" s="215" t="str">
        <f>IF(I2="","",I2)</f>
        <v>香高専詫間</v>
      </c>
      <c r="C8" s="216"/>
      <c r="D8" s="197" t="str">
        <f>IF(LEFT(I3,1)="W","L W/O",IF(LEFT(I3,1)="L","W W/O",IF(I3="-","-",RIGHT(I3,1)&amp;"-"&amp;LEFT(I3,1))))</f>
        <v>2-3</v>
      </c>
      <c r="E8" s="17" t="str">
        <f>IF(LEFT(I4,1)="W","L W/O",IF(LEFT(I4,1)="L","W W/O",IF(I4="-","-",RIGHT(I4,1)&amp;"-"&amp;LEFT(I4,1))))</f>
        <v>1-3</v>
      </c>
      <c r="F8" s="17" t="str">
        <f>IF(LEFT(I5,1)="W","L W/O",IF(LEFT(I5,1)="L","W W/O",IF(I5="-","-",RIGHT(I5,1)&amp;"-"&amp;LEFT(I5,1))))</f>
        <v>1-3</v>
      </c>
      <c r="G8" s="196" t="str">
        <f>IF(LEFT(I6,1)="W","L W/O",IF(LEFT(I6,1)="L","W W/O",IF(I6="-","-",RIGHT(I6,1)&amp;"-"&amp;LEFT(I6,1))))</f>
        <v>3-1</v>
      </c>
      <c r="H8" s="17" t="str">
        <f>IF(LEFT(I7,1)="W","L W/O",IF(LEFT(I7,1)="L","W W/O",IF(I7="-","-",RIGHT(I7,1)&amp;"-"&amp;LEFT(I7,1))))</f>
        <v>1-3</v>
      </c>
      <c r="I8" s="33"/>
      <c r="J8" s="14" t="s">
        <v>318</v>
      </c>
      <c r="K8" s="4" t="s">
        <v>316</v>
      </c>
      <c r="L8" s="158">
        <f t="shared" si="0"/>
        <v>1</v>
      </c>
      <c r="M8" s="112">
        <f t="shared" si="1"/>
        <v>6</v>
      </c>
      <c r="N8" s="112">
        <f t="shared" si="2"/>
        <v>0</v>
      </c>
      <c r="O8" s="113">
        <f t="shared" si="3"/>
        <v>0</v>
      </c>
      <c r="P8" s="87" t="str">
        <f t="shared" si="4"/>
        <v>1/6</v>
      </c>
      <c r="Q8" s="88">
        <f t="shared" si="5"/>
        <v>8</v>
      </c>
      <c r="R8" s="116">
        <f>IF(SUM(L8:O8)=0,"",RANK(Q8,$Q$3:$Q$10,0))</f>
        <v>6</v>
      </c>
      <c r="S8" s="22" t="str">
        <f t="shared" si="6"/>
        <v>香高専詫間</v>
      </c>
      <c r="T8" s="156" t="s">
        <v>339</v>
      </c>
    </row>
    <row r="9" spans="1:19" ht="27.75" customHeight="1">
      <c r="A9" s="24" t="s">
        <v>66</v>
      </c>
      <c r="B9" s="215" t="str">
        <f>IF(J2="","",J2)</f>
        <v>土佐塾</v>
      </c>
      <c r="C9" s="216"/>
      <c r="D9" s="65" t="str">
        <f>IF(LEFT(J3,1)="W","L W/O",IF(LEFT(J3,1)="L","W W/O",IF(J3="-","-",RIGHT(J3,1)&amp;"-"&amp;LEFT(J3,1))))</f>
        <v>3-0</v>
      </c>
      <c r="E9" s="187" t="str">
        <f>IF(LEFT(J4,1)="W","L W/O",IF(LEFT(J4,1)="L","W W/O",IF(J4="-","-",RIGHT(J4,1)&amp;"-"&amp;LEFT(J4,1))))</f>
        <v>3-0</v>
      </c>
      <c r="F9" s="17" t="str">
        <f>IF(LEFT(J5,1)="W","L W/O",IF(LEFT(J5,1)="L","W W/O",IF(J5="-","-",RIGHT(J5,1)&amp;"-"&amp;LEFT(J5,1))))</f>
        <v>2-3</v>
      </c>
      <c r="G9" s="17" t="str">
        <f>IF(LEFT(J6,1)="W","L W/O",IF(LEFT(J6,1)="L","W W/O",IF(J6="-","-",RIGHT(J6,1)&amp;"-"&amp;LEFT(J6,1))))</f>
        <v>3-0</v>
      </c>
      <c r="H9" s="17" t="str">
        <f>IF(LEFT(J7,1)="W","L W/O",IF(LEFT(J7,1)="L","W W/O",IF(J7="-","-",RIGHT(J7,1)&amp;"-"&amp;LEFT(J7,1))))</f>
        <v>2-3</v>
      </c>
      <c r="I9" s="17" t="s">
        <v>312</v>
      </c>
      <c r="J9" s="33"/>
      <c r="K9" s="56" t="s">
        <v>317</v>
      </c>
      <c r="L9" s="159">
        <f t="shared" si="0"/>
        <v>5</v>
      </c>
      <c r="M9" s="160">
        <f t="shared" si="1"/>
        <v>2</v>
      </c>
      <c r="N9" s="160">
        <f t="shared" si="2"/>
        <v>0</v>
      </c>
      <c r="O9" s="161">
        <f t="shared" si="3"/>
        <v>0</v>
      </c>
      <c r="P9" s="87" t="str">
        <f t="shared" si="4"/>
        <v>5/2</v>
      </c>
      <c r="Q9" s="88">
        <f t="shared" si="5"/>
        <v>12</v>
      </c>
      <c r="R9" s="89">
        <f>IF(SUM(L9:O9)=0,"",RANK(Q9,$Q$3:$Q$10,0))</f>
        <v>3</v>
      </c>
      <c r="S9" s="22" t="str">
        <f t="shared" si="6"/>
        <v>土佐塾</v>
      </c>
    </row>
    <row r="10" spans="1:19" ht="27.75" customHeight="1" thickBot="1">
      <c r="A10" s="118" t="s">
        <v>170</v>
      </c>
      <c r="B10" s="217" t="str">
        <f>IF(K2="","",K2)</f>
        <v>高松桜井Ｂ</v>
      </c>
      <c r="C10" s="218"/>
      <c r="D10" s="64" t="str">
        <f>IF(LEFT(K3,1)="W","L W/O",IF(LEFT(K3,1)="L","W W/O",IF(K3="-","-",RIGHT(K3,1)&amp;"-"&amp;LEFT(K3,1))))</f>
        <v>3-1</v>
      </c>
      <c r="E10" s="8" t="str">
        <f>IF(LEFT(K4,1)="W","L W/O",IF(LEFT(K4,1)="L","W W/O",IF(K4="-","-",RIGHT(K4,1)&amp;"-"&amp;LEFT(K4,1))))</f>
        <v>0-3</v>
      </c>
      <c r="F10" s="8" t="str">
        <f>IF(LEFT(K5,1)="W","L W/O",IF(LEFT(K5,1)="L","W W/O",IF(K5="-","-",RIGHT(K5,1)&amp;"-"&amp;LEFT(K5,1))))</f>
        <v>1-3</v>
      </c>
      <c r="G10" s="8" t="str">
        <f>IF(LEFT(K6,1)="W","L W/O",IF(LEFT(K6,1)="L","W W/O",IF(K6="-","-",RIGHT(K6,1)&amp;"-"&amp;LEFT(K6,1))))</f>
        <v>3-1</v>
      </c>
      <c r="H10" s="8" t="s">
        <v>318</v>
      </c>
      <c r="I10" s="8" t="str">
        <f>IF(LEFT(K8,1)="W","L W/O",IF(LEFT(K8,1)="L","W W/O",IF(K8="-","-",RIGHT(K8,1)&amp;"-"&amp;LEFT(K8,1))))</f>
        <v>3-0</v>
      </c>
      <c r="J10" s="8" t="str">
        <f>IF(LEFT(K9,1)="W","L W/O",IF(LEFT(K9,1)="L","W W/O",IF(K9="-","-",RIGHT(K9,1)&amp;"-"&amp;LEFT(K9,1))))</f>
        <v>2-3</v>
      </c>
      <c r="K10" s="34"/>
      <c r="L10" s="162">
        <f t="shared" si="0"/>
        <v>3</v>
      </c>
      <c r="M10" s="120">
        <f t="shared" si="1"/>
        <v>4</v>
      </c>
      <c r="N10" s="120">
        <f t="shared" si="2"/>
        <v>0</v>
      </c>
      <c r="O10" s="120">
        <f t="shared" si="3"/>
        <v>0</v>
      </c>
      <c r="P10" s="90" t="str">
        <f t="shared" si="4"/>
        <v>3/4</v>
      </c>
      <c r="Q10" s="91">
        <f t="shared" si="5"/>
        <v>10</v>
      </c>
      <c r="R10" s="92">
        <f>IF(SUM(L10:O10)=0,"",RANK(Q10,$Q$3:$Q$10,0))</f>
        <v>5</v>
      </c>
      <c r="S10" s="22" t="str">
        <f t="shared" si="6"/>
        <v>高松桜井Ｂ</v>
      </c>
    </row>
    <row r="11" ht="27.75" customHeight="1" thickBot="1"/>
    <row r="12" spans="2:10" ht="25.5" customHeight="1" thickBot="1">
      <c r="B12" s="262" t="s">
        <v>17</v>
      </c>
      <c r="C12" s="263"/>
      <c r="D12" s="123" t="s">
        <v>18</v>
      </c>
      <c r="E12" s="100" t="s">
        <v>19</v>
      </c>
      <c r="F12" s="100" t="s">
        <v>20</v>
      </c>
      <c r="G12" s="100" t="s">
        <v>21</v>
      </c>
      <c r="H12" s="100" t="s">
        <v>22</v>
      </c>
      <c r="I12" s="100" t="s">
        <v>23</v>
      </c>
      <c r="J12" s="102" t="s">
        <v>24</v>
      </c>
    </row>
    <row r="13" spans="2:10" ht="25.5" customHeight="1">
      <c r="B13" s="221" t="s">
        <v>112</v>
      </c>
      <c r="C13" s="222"/>
      <c r="D13" s="125" t="s">
        <v>48</v>
      </c>
      <c r="E13" s="126" t="s">
        <v>45</v>
      </c>
      <c r="F13" s="126" t="s">
        <v>42</v>
      </c>
      <c r="G13" s="126" t="s">
        <v>179</v>
      </c>
      <c r="H13" s="126" t="s">
        <v>173</v>
      </c>
      <c r="I13" s="126" t="s">
        <v>177</v>
      </c>
      <c r="J13" s="124" t="s">
        <v>175</v>
      </c>
    </row>
    <row r="14" spans="2:10" ht="25.5" customHeight="1">
      <c r="B14" s="223" t="s">
        <v>113</v>
      </c>
      <c r="C14" s="224"/>
      <c r="D14" s="128" t="s">
        <v>35</v>
      </c>
      <c r="E14" s="129" t="s">
        <v>46</v>
      </c>
      <c r="F14" s="129" t="s">
        <v>37</v>
      </c>
      <c r="G14" s="129" t="s">
        <v>174</v>
      </c>
      <c r="H14" s="129" t="s">
        <v>180</v>
      </c>
      <c r="I14" s="129" t="s">
        <v>178</v>
      </c>
      <c r="J14" s="127" t="s">
        <v>176</v>
      </c>
    </row>
    <row r="15" spans="2:10" ht="25.5" customHeight="1">
      <c r="B15" s="231" t="s">
        <v>172</v>
      </c>
      <c r="C15" s="232"/>
      <c r="D15" s="164" t="s">
        <v>95</v>
      </c>
      <c r="E15" s="165" t="s">
        <v>92</v>
      </c>
      <c r="F15" s="165" t="s">
        <v>89</v>
      </c>
      <c r="G15" s="165" t="s">
        <v>181</v>
      </c>
      <c r="H15" s="165" t="s">
        <v>182</v>
      </c>
      <c r="I15" s="165" t="s">
        <v>185</v>
      </c>
      <c r="J15" s="163" t="s">
        <v>186</v>
      </c>
    </row>
    <row r="16" spans="2:10" ht="25.5" customHeight="1" thickBot="1">
      <c r="B16" s="200" t="s">
        <v>110</v>
      </c>
      <c r="C16" s="201"/>
      <c r="D16" s="166" t="s">
        <v>82</v>
      </c>
      <c r="E16" s="167" t="s">
        <v>93</v>
      </c>
      <c r="F16" s="167" t="s">
        <v>85</v>
      </c>
      <c r="G16" s="167" t="s">
        <v>183</v>
      </c>
      <c r="H16" s="167" t="s">
        <v>184</v>
      </c>
      <c r="I16" s="167" t="s">
        <v>187</v>
      </c>
      <c r="J16" s="130" t="s">
        <v>188</v>
      </c>
    </row>
    <row r="17" ht="27.75" customHeight="1" thickBot="1"/>
    <row r="18" ht="27.75" customHeight="1" thickBot="1">
      <c r="C18" s="266" t="s">
        <v>340</v>
      </c>
    </row>
    <row r="19" spans="3:10" ht="27.75" customHeight="1">
      <c r="C19" s="75">
        <v>54</v>
      </c>
      <c r="D19" s="86" t="s">
        <v>215</v>
      </c>
      <c r="E19" s="75">
        <v>58</v>
      </c>
      <c r="F19" s="86" t="s">
        <v>218</v>
      </c>
      <c r="G19" s="85"/>
      <c r="H19" s="85"/>
      <c r="I19" s="85"/>
      <c r="J19" s="85"/>
    </row>
    <row r="20" spans="3:10" ht="27.75" customHeight="1">
      <c r="C20" s="77">
        <v>55</v>
      </c>
      <c r="D20" s="140" t="s">
        <v>213</v>
      </c>
      <c r="E20" s="77">
        <v>59</v>
      </c>
      <c r="F20" s="140" t="s">
        <v>216</v>
      </c>
      <c r="G20" s="85"/>
      <c r="H20" s="168"/>
      <c r="I20" s="85"/>
      <c r="J20" s="168"/>
    </row>
    <row r="21" spans="3:10" ht="27.75" customHeight="1">
      <c r="C21" s="77">
        <v>56</v>
      </c>
      <c r="D21" s="140" t="s">
        <v>217</v>
      </c>
      <c r="E21" s="77">
        <v>60</v>
      </c>
      <c r="F21" s="140" t="s">
        <v>211</v>
      </c>
      <c r="G21" s="85"/>
      <c r="H21" s="168"/>
      <c r="I21" s="85"/>
      <c r="J21" s="168"/>
    </row>
    <row r="22" spans="3:10" ht="27.75" customHeight="1" thickBot="1">
      <c r="C22" s="78">
        <v>57</v>
      </c>
      <c r="D22" s="143" t="s">
        <v>212</v>
      </c>
      <c r="E22" s="78">
        <v>61</v>
      </c>
      <c r="F22" s="143" t="s">
        <v>214</v>
      </c>
      <c r="G22" s="85"/>
      <c r="H22" s="168"/>
      <c r="I22" s="85"/>
      <c r="J22" s="168"/>
    </row>
    <row r="23" ht="23.25" customHeight="1"/>
    <row r="24" ht="23.25" customHeight="1"/>
    <row r="25" ht="23.2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</sheetData>
  <sheetProtection/>
  <mergeCells count="16">
    <mergeCell ref="B10:C10"/>
    <mergeCell ref="A2:B2"/>
    <mergeCell ref="A1:B1"/>
    <mergeCell ref="C1:D1"/>
    <mergeCell ref="B5:C5"/>
    <mergeCell ref="B6:C6"/>
    <mergeCell ref="B15:C15"/>
    <mergeCell ref="B16:C16"/>
    <mergeCell ref="B3:C3"/>
    <mergeCell ref="B4:C4"/>
    <mergeCell ref="B13:C13"/>
    <mergeCell ref="B14:C14"/>
    <mergeCell ref="B12:C12"/>
    <mergeCell ref="B7:C7"/>
    <mergeCell ref="B8:C8"/>
    <mergeCell ref="B9:C9"/>
  </mergeCells>
  <dataValidations count="1">
    <dataValidation allowBlank="1" showInputMessage="1" showErrorMessage="1" imeMode="off" sqref="E3:K3 I4:K7 F4:H4 H5:H6 G5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1" r:id="rId3"/>
  <rowBreaks count="1" manualBreakCount="1">
    <brk id="18" max="19" man="1"/>
  </rowBreaks>
  <colBreaks count="1" manualBreakCount="1">
    <brk id="3" max="21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Q30"/>
  <sheetViews>
    <sheetView view="pageBreakPreview" zoomScale="115" zoomScaleSheetLayoutView="115" zoomScalePageLayoutView="0" workbookViewId="0" topLeftCell="A22">
      <selection activeCell="G28" sqref="G28"/>
    </sheetView>
  </sheetViews>
  <sheetFormatPr defaultColWidth="9.00390625" defaultRowHeight="30" customHeight="1"/>
  <cols>
    <col min="1" max="2" width="4.625" style="22" customWidth="1"/>
    <col min="3" max="8" width="10.625" style="22" customWidth="1"/>
    <col min="9" max="12" width="6.875" style="22" hidden="1" customWidth="1"/>
    <col min="13" max="13" width="10.625" style="22" customWidth="1"/>
    <col min="14" max="15" width="5.625" style="22" customWidth="1"/>
    <col min="16" max="16" width="0" style="22" hidden="1" customWidth="1"/>
    <col min="17" max="17" width="10.625" style="22" customWidth="1"/>
    <col min="18" max="16384" width="9.00390625" style="22" customWidth="1"/>
  </cols>
  <sheetData>
    <row r="1" spans="1:5" ht="27.75" customHeight="1" thickBot="1">
      <c r="A1" s="229" t="s">
        <v>7</v>
      </c>
      <c r="B1" s="229"/>
      <c r="C1" s="229" t="s">
        <v>148</v>
      </c>
      <c r="D1" s="229"/>
      <c r="E1" s="98" t="s">
        <v>149</v>
      </c>
    </row>
    <row r="2" spans="1:15" ht="27.75" customHeight="1" thickBot="1">
      <c r="A2" s="255" t="s">
        <v>163</v>
      </c>
      <c r="B2" s="256"/>
      <c r="C2" s="258" t="s">
        <v>205</v>
      </c>
      <c r="D2" s="52" t="str">
        <f>IF('予選ﾘｰｸﾞ順位'!B14="","",'予選ﾘｰｸﾞ順位'!B14)</f>
        <v>城南</v>
      </c>
      <c r="E2" s="53" t="str">
        <f>IF('予選ﾘｰｸﾞ順位'!C14="","",'予選ﾘｰｸﾞ順位'!C14)</f>
        <v>佐賀商Ａ</v>
      </c>
      <c r="F2" s="53" t="str">
        <f>IF('予選ﾘｰｸﾞ順位'!D14="","",'予選ﾘｰｸﾞ順位'!D14)</f>
        <v>鹿児島女Ａ</v>
      </c>
      <c r="G2" s="53" t="str">
        <f>IF('予選ﾘｰｸﾞ順位'!E14="","",'予選ﾘｰｸﾞ順位'!E14)</f>
        <v>玉名女子</v>
      </c>
      <c r="H2" s="53" t="str">
        <f>IF('予選ﾘｰｸﾞ順位'!F14="","",'予選ﾘｰｸﾞ順位'!F14)</f>
        <v>鳥取敬愛Ａ</v>
      </c>
      <c r="I2" s="99" t="s">
        <v>2</v>
      </c>
      <c r="J2" s="100" t="s">
        <v>3</v>
      </c>
      <c r="K2" s="100" t="s">
        <v>4</v>
      </c>
      <c r="L2" s="101" t="s">
        <v>5</v>
      </c>
      <c r="M2" s="259" t="s">
        <v>25</v>
      </c>
      <c r="N2" s="260" t="s">
        <v>0</v>
      </c>
      <c r="O2" s="261" t="s">
        <v>1</v>
      </c>
    </row>
    <row r="3" spans="1:16" ht="27.75" customHeight="1">
      <c r="A3" s="103" t="s">
        <v>8</v>
      </c>
      <c r="B3" s="241" t="str">
        <f>IF(D2="","",D2)</f>
        <v>城南</v>
      </c>
      <c r="C3" s="242"/>
      <c r="D3" s="35"/>
      <c r="E3" s="30" t="s">
        <v>314</v>
      </c>
      <c r="F3" s="30" t="s">
        <v>310</v>
      </c>
      <c r="G3" s="30" t="s">
        <v>307</v>
      </c>
      <c r="H3" s="30" t="s">
        <v>307</v>
      </c>
      <c r="I3" s="104">
        <f>IF(LEFT(H3,1)="3",1,0)+IF(LEFT(G3,1)="3",1,0)+IF(LEFT(F3,1)="3",1,0)+IF(LEFT(E3,1)="3",1,0)+IF(LEFT(D3,1)="3",1,0)</f>
        <v>3</v>
      </c>
      <c r="J3" s="105">
        <f>IF(RIGHT(H3,1)="3",1,0)+IF(RIGHT(G3,1)="3",1,0)+IF(RIGHT(F3,1)="3",1,0)+IF(RIGHT(E3,1)="3",1,0)+IF(RIGHT(D3,1)="3",1,0)</f>
        <v>1</v>
      </c>
      <c r="K3" s="105">
        <f>IF(LEFT(H3,1)="W",1,0)+IF(LEFT(G3,1)="W",1,0)+IF(LEFT(F3,1)="W",1,0)+IF(LEFT(E3,1)="W",1,0)+IF(LEFT(D3,1)="W",1,0)</f>
        <v>0</v>
      </c>
      <c r="L3" s="106">
        <f>IF(LEFT(H3,1)="L",1,0)+IF(LEFT(G3,1)="L",1,0)+IF(LEFT(F3,1)="L",1,0)+IF(LEFT(E3,1)="L",1,0)+IF(LEFT(D3,1)="L",1,0)</f>
        <v>0</v>
      </c>
      <c r="M3" s="107" t="str">
        <f>IF(SUM(I3:L3)=0,"/",I3+K3&amp;"/"&amp;J3+L3)</f>
        <v>3/1</v>
      </c>
      <c r="N3" s="108">
        <f>IF(SUM(I3:L3)=0,"",I3*2+J3+K3*2)</f>
        <v>7</v>
      </c>
      <c r="O3" s="109">
        <f>IF(SUM(I3:L3)=0,"",RANK(N3,$N$3:$N$7,0))</f>
        <v>2</v>
      </c>
      <c r="P3" s="22" t="str">
        <f>B3</f>
        <v>城南</v>
      </c>
    </row>
    <row r="4" spans="1:16" ht="27.75" customHeight="1">
      <c r="A4" s="110" t="s">
        <v>9</v>
      </c>
      <c r="B4" s="243" t="str">
        <f>IF(E2="","",E2)</f>
        <v>佐賀商Ａ</v>
      </c>
      <c r="C4" s="244"/>
      <c r="D4" s="36" t="str">
        <f>IF(LEFT(E3,1)="W","L W/O",IF(LEFT(E3,1)="L","W W/O",IF(E3="-","-",RIGHT(E3,1)&amp;"-"&amp;LEFT(E3,1))))</f>
        <v>3-2</v>
      </c>
      <c r="E4" s="5"/>
      <c r="F4" s="3" t="s">
        <v>307</v>
      </c>
      <c r="G4" s="3" t="s">
        <v>312</v>
      </c>
      <c r="H4" s="3" t="s">
        <v>315</v>
      </c>
      <c r="I4" s="111">
        <f>IF(LEFT(H4,1)="3",1,0)+IF(LEFT(G4,1)="3",1,0)+IF(LEFT(F4,1)="3",1,0)+IF(LEFT(E4,1)="3",1,0)+IF(LEFT(D4,1)="3",1,0)</f>
        <v>4</v>
      </c>
      <c r="J4" s="112">
        <f>IF(RIGHT(H4,1)="3",1,0)+IF(RIGHT(G4,1)="3",1,0)+IF(RIGHT(F4,1)="3",1,0)+IF(RIGHT(E4,1)="3",1,0)+IF(RIGHT(D4,1)="3",1,0)</f>
        <v>0</v>
      </c>
      <c r="K4" s="112">
        <f>IF(LEFT(H4,1)="W",1,0)+IF(LEFT(G4,1)="W",1,0)+IF(LEFT(F4,1)="W",1,0)+IF(LEFT(E4,1)="W",1,0)+IF(LEFT(D4,1)="W",1,0)</f>
        <v>0</v>
      </c>
      <c r="L4" s="113">
        <f>IF(LEFT(H4,1)="L",1,0)+IF(LEFT(G4,1)="L",1,0)+IF(LEFT(F4,1)="L",1,0)+IF(LEFT(E4,1)="L",1,0)+IF(LEFT(D4,1)="L",1,0)</f>
        <v>0</v>
      </c>
      <c r="M4" s="114" t="str">
        <f>IF(SUM(I4:L4)=0,"/",I4+K4&amp;"/"&amp;J4+L4)</f>
        <v>4/0</v>
      </c>
      <c r="N4" s="115">
        <f>IF(SUM(I4:L4)=0,"",I4*2+J4+K4*2)</f>
        <v>8</v>
      </c>
      <c r="O4" s="116">
        <f>IF(SUM(I4:L4)=0,"",RANK(N4,$N$3:$N$7,0))</f>
        <v>1</v>
      </c>
      <c r="P4" s="22" t="str">
        <f>B4</f>
        <v>佐賀商Ａ</v>
      </c>
    </row>
    <row r="5" spans="1:16" ht="27.75" customHeight="1">
      <c r="A5" s="110" t="s">
        <v>10</v>
      </c>
      <c r="B5" s="243" t="str">
        <f>IF(F2="","",F2)</f>
        <v>鹿児島女Ａ</v>
      </c>
      <c r="C5" s="244"/>
      <c r="D5" s="36" t="str">
        <f>IF(LEFT(F3,1)="W","L W/O",IF(LEFT(F3,1)="L","W W/O",IF(F3="-","-",RIGHT(F3,1)&amp;"-"&amp;LEFT(F3,1))))</f>
        <v>1-3</v>
      </c>
      <c r="E5" s="7" t="str">
        <f>IF(LEFT(F4,1)="W","L W/O",IF(LEFT(F4,1)="L","W W/O",IF(F4="-","-",RIGHT(F4,1)&amp;"-"&amp;LEFT(F4,1))))</f>
        <v>0-3</v>
      </c>
      <c r="F5" s="5"/>
      <c r="G5" s="3" t="s">
        <v>311</v>
      </c>
      <c r="H5" s="3" t="s">
        <v>308</v>
      </c>
      <c r="I5" s="111">
        <f>IF(LEFT(H5,1)="3",1,0)+IF(LEFT(G5,1)="3",1,0)+IF(LEFT(F5,1)="3",1,0)+IF(LEFT(E5,1)="3",1,0)+IF(LEFT(D5,1)="3",1,0)</f>
        <v>1</v>
      </c>
      <c r="J5" s="112">
        <f>IF(RIGHT(H5,1)="3",1,0)+IF(RIGHT(G5,1)="3",1,0)+IF(RIGHT(F5,1)="3",1,0)+IF(RIGHT(E5,1)="3",1,0)+IF(RIGHT(D5,1)="3",1,0)</f>
        <v>3</v>
      </c>
      <c r="K5" s="112">
        <f>IF(LEFT(H5,1)="W",1,0)+IF(LEFT(G5,1)="W",1,0)+IF(LEFT(F5,1)="W",1,0)+IF(LEFT(E5,1)="W",1,0)+IF(LEFT(D5,1)="W",1,0)</f>
        <v>0</v>
      </c>
      <c r="L5" s="113">
        <f>IF(LEFT(H5,1)="L",1,0)+IF(LEFT(G5,1)="L",1,0)+IF(LEFT(F5,1)="L",1,0)+IF(LEFT(E5,1)="L",1,0)+IF(LEFT(D5,1)="L",1,0)</f>
        <v>0</v>
      </c>
      <c r="M5" s="114" t="str">
        <f>IF(SUM(I5:L5)=0,"/",I5+K5&amp;"/"&amp;J5+L5)</f>
        <v>1/3</v>
      </c>
      <c r="N5" s="115">
        <f>IF(SUM(I5:L5)=0,"",I5*2+J5+K5*2)</f>
        <v>5</v>
      </c>
      <c r="O5" s="116">
        <f>IF(SUM(I5:L5)=0,"",RANK(N5,$N$3:$N$7,0))</f>
        <v>4</v>
      </c>
      <c r="P5" s="22" t="str">
        <f>B5</f>
        <v>鹿児島女Ａ</v>
      </c>
    </row>
    <row r="6" spans="1:16" ht="27.75" customHeight="1">
      <c r="A6" s="110" t="s">
        <v>11</v>
      </c>
      <c r="B6" s="243" t="str">
        <f>IF(G2="","",G2)</f>
        <v>玉名女子</v>
      </c>
      <c r="C6" s="244"/>
      <c r="D6" s="36" t="str">
        <f>IF(LEFT(G3,1)="W","L W/O",IF(LEFT(G3,1)="L","W W/O",IF(G3="-","-",RIGHT(G3,1)&amp;"-"&amp;LEFT(G3,1))))</f>
        <v>0-3</v>
      </c>
      <c r="E6" s="7" t="str">
        <f>IF(LEFT(G4,1)="W","L W/O",IF(LEFT(G4,1)="L","W W/O",IF(G4="-","-",RIGHT(G4,1)&amp;"-"&amp;LEFT(G4,1))))</f>
        <v>1-3</v>
      </c>
      <c r="F6" s="7" t="str">
        <f>IF(LEFT(G5,1)="W","L W/O",IF(LEFT(G5,1)="L","W W/O",IF(G5="-","-",RIGHT(G5,1)&amp;"-"&amp;LEFT(G5,1))))</f>
        <v>2-3</v>
      </c>
      <c r="G6" s="5"/>
      <c r="H6" s="3" t="s">
        <v>314</v>
      </c>
      <c r="I6" s="111">
        <f>IF(LEFT(H6,1)="3",1,0)+IF(LEFT(G6,1)="3",1,0)+IF(LEFT(F6,1)="3",1,0)+IF(LEFT(E6,1)="3",1,0)+IF(LEFT(D6,1)="3",1,0)</f>
        <v>0</v>
      </c>
      <c r="J6" s="112">
        <f>IF(RIGHT(H6,1)="3",1,0)+IF(RIGHT(G6,1)="3",1,0)+IF(RIGHT(F6,1)="3",1,0)+IF(RIGHT(E6,1)="3",1,0)+IF(RIGHT(D6,1)="3",1,0)</f>
        <v>4</v>
      </c>
      <c r="K6" s="112">
        <f>IF(LEFT(H6,1)="W",1,0)+IF(LEFT(G6,1)="W",1,0)+IF(LEFT(F6,1)="W",1,0)+IF(LEFT(E6,1)="W",1,0)+IF(LEFT(D6,1)="W",1,0)</f>
        <v>0</v>
      </c>
      <c r="L6" s="113">
        <f>IF(LEFT(H6,1)="L",1,0)+IF(LEFT(G6,1)="L",1,0)+IF(LEFT(F6,1)="L",1,0)+IF(LEFT(E6,1)="L",1,0)+IF(LEFT(D6,1)="L",1,0)</f>
        <v>0</v>
      </c>
      <c r="M6" s="114" t="str">
        <f>IF(SUM(I6:L6)=0,"/",I6+K6&amp;"/"&amp;J6+L6)</f>
        <v>0/4</v>
      </c>
      <c r="N6" s="115">
        <f>IF(SUM(I6:L6)=0,"",I6*2+J6+K6*2)</f>
        <v>4</v>
      </c>
      <c r="O6" s="116">
        <f>IF(SUM(I6:L6)=0,"",RANK(N6,$N$3:$N$7,0))</f>
        <v>5</v>
      </c>
      <c r="P6" s="22" t="str">
        <f>B6</f>
        <v>玉名女子</v>
      </c>
    </row>
    <row r="7" spans="1:16" ht="27.75" customHeight="1" thickBot="1">
      <c r="A7" s="144" t="s">
        <v>12</v>
      </c>
      <c r="B7" s="245" t="str">
        <f>IF(H2="","",H2)</f>
        <v>鳥取敬愛Ａ</v>
      </c>
      <c r="C7" s="246"/>
      <c r="D7" s="38" t="str">
        <f>IF(LEFT(H3,1)="W","L W/O",IF(LEFT(H3,1)="L","W W/O",IF(H3="-","-",RIGHT(H3,1)&amp;"-"&amp;LEFT(H3,1))))</f>
        <v>0-3</v>
      </c>
      <c r="E7" s="8" t="str">
        <f>IF(LEFT(H4,1)="W","L W/O",IF(LEFT(H4,1)="L","W W/O",IF(H4="-","-",RIGHT(H4,1)&amp;"-"&amp;LEFT(H4,1))))</f>
        <v>0-3</v>
      </c>
      <c r="F7" s="8" t="str">
        <f>IF(LEFT(H5,1)="W","L W/O",IF(LEFT(H5,1)="L","W W/O",IF(H5="-","-",RIGHT(H5,1)&amp;"-"&amp;LEFT(H5,1))))</f>
        <v>3-1</v>
      </c>
      <c r="G7" s="8" t="str">
        <f>IF(LEFT(H6,1)="W","L W/O",IF(LEFT(H6,1)="L","W W/O",IF(H6="-","-",RIGHT(H6,1)&amp;"-"&amp;LEFT(H6,1))))</f>
        <v>3-2</v>
      </c>
      <c r="H7" s="23"/>
      <c r="I7" s="119">
        <f>IF(LEFT(H7,1)="3",1,0)+IF(LEFT(G7,1)="3",1,0)+IF(LEFT(F7,1)="3",1,0)+IF(LEFT(E7,1)="3",1,0)+IF(LEFT(D7,1)="3",1,0)</f>
        <v>2</v>
      </c>
      <c r="J7" s="120">
        <f>IF(RIGHT(H7,1)="3",1,0)+IF(RIGHT(G7,1)="3",1,0)+IF(RIGHT(F7,1)="3",1,0)+IF(RIGHT(E7,1)="3",1,0)+IF(RIGHT(D7,1)="3",1,0)</f>
        <v>2</v>
      </c>
      <c r="K7" s="120">
        <f>IF(LEFT(H7,1)="W",1,0)+IF(LEFT(G7,1)="W",1,0)+IF(LEFT(F7,1)="W",1,0)+IF(LEFT(E7,1)="W",1,0)+IF(LEFT(D7,1)="W",1,0)</f>
        <v>0</v>
      </c>
      <c r="L7" s="121">
        <f>IF(LEFT(H7,1)="L",1,0)+IF(LEFT(G7,1)="L",1,0)+IF(LEFT(F7,1)="L",1,0)+IF(LEFT(E7,1)="L",1,0)+IF(LEFT(D7,1)="L",1,0)</f>
        <v>0</v>
      </c>
      <c r="M7" s="90" t="str">
        <f>IF(SUM(I7:L7)=0,"/",I7+K7&amp;"/"&amp;J7+L7)</f>
        <v>2/2</v>
      </c>
      <c r="N7" s="91">
        <f>IF(SUM(I7:L7)=0,"",I7*2+J7+K7*2)</f>
        <v>6</v>
      </c>
      <c r="O7" s="92">
        <f>IF(SUM(I7:L7)=0,"",RANK(N7,$N$3:$N$7,0))</f>
        <v>3</v>
      </c>
      <c r="P7" s="22" t="str">
        <f>B7</f>
        <v>鳥取敬愛Ａ</v>
      </c>
    </row>
    <row r="8" spans="1:15" ht="27.75" customHeight="1" thickBot="1">
      <c r="A8" s="10"/>
      <c r="B8" s="122"/>
      <c r="C8" s="122"/>
      <c r="D8" s="15"/>
      <c r="E8" s="15"/>
      <c r="F8" s="15"/>
      <c r="G8" s="15"/>
      <c r="H8" s="15"/>
      <c r="I8" s="19"/>
      <c r="J8" s="19"/>
      <c r="K8" s="19"/>
      <c r="L8" s="19"/>
      <c r="M8" s="20"/>
      <c r="N8" s="20"/>
      <c r="O8" s="20"/>
    </row>
    <row r="9" spans="1:15" ht="25.5" customHeight="1" thickBot="1">
      <c r="A9" s="10"/>
      <c r="B9" s="262" t="s">
        <v>17</v>
      </c>
      <c r="C9" s="263"/>
      <c r="D9" s="123" t="s">
        <v>18</v>
      </c>
      <c r="E9" s="100" t="s">
        <v>19</v>
      </c>
      <c r="F9" s="100" t="s">
        <v>20</v>
      </c>
      <c r="G9" s="100" t="s">
        <v>21</v>
      </c>
      <c r="H9" s="102" t="s">
        <v>22</v>
      </c>
      <c r="I9" s="19"/>
      <c r="J9" s="19"/>
      <c r="K9" s="19"/>
      <c r="L9" s="19"/>
      <c r="M9" s="20"/>
      <c r="N9" s="20"/>
      <c r="O9" s="20"/>
    </row>
    <row r="10" spans="1:15" ht="25.5" customHeight="1">
      <c r="A10" s="10"/>
      <c r="B10" s="221" t="s">
        <v>120</v>
      </c>
      <c r="C10" s="222"/>
      <c r="D10" s="125" t="s">
        <v>53</v>
      </c>
      <c r="E10" s="126" t="s">
        <v>54</v>
      </c>
      <c r="F10" s="126" t="s">
        <v>42</v>
      </c>
      <c r="G10" s="126" t="s">
        <v>55</v>
      </c>
      <c r="H10" s="145" t="s">
        <v>56</v>
      </c>
      <c r="I10" s="19"/>
      <c r="J10" s="19"/>
      <c r="K10" s="19"/>
      <c r="L10" s="19"/>
      <c r="M10" s="20"/>
      <c r="N10" s="20"/>
      <c r="O10" s="20"/>
    </row>
    <row r="11" spans="1:15" ht="25.5" customHeight="1" thickBot="1">
      <c r="A11" s="10"/>
      <c r="B11" s="200" t="s">
        <v>121</v>
      </c>
      <c r="C11" s="201"/>
      <c r="D11" s="131" t="s">
        <v>35</v>
      </c>
      <c r="E11" s="132" t="s">
        <v>37</v>
      </c>
      <c r="F11" s="132" t="s">
        <v>44</v>
      </c>
      <c r="G11" s="132" t="s">
        <v>46</v>
      </c>
      <c r="H11" s="146" t="s">
        <v>51</v>
      </c>
      <c r="I11" s="19"/>
      <c r="J11" s="19"/>
      <c r="K11" s="19"/>
      <c r="L11" s="19"/>
      <c r="M11" s="20"/>
      <c r="N11" s="20"/>
      <c r="O11" s="20"/>
    </row>
    <row r="12" spans="1:15" ht="27.75" customHeight="1" thickBot="1">
      <c r="A12" s="10"/>
      <c r="B12" s="122"/>
      <c r="C12" s="239"/>
      <c r="D12" s="239"/>
      <c r="E12" s="239"/>
      <c r="F12" s="239"/>
      <c r="G12" s="239"/>
      <c r="H12" s="239"/>
      <c r="I12" s="133"/>
      <c r="J12" s="133"/>
      <c r="K12" s="133"/>
      <c r="L12" s="133"/>
      <c r="M12" s="10"/>
      <c r="N12" s="10"/>
      <c r="O12" s="10"/>
    </row>
    <row r="13" spans="1:15" ht="27.75" customHeight="1" thickBot="1">
      <c r="A13" s="255" t="s">
        <v>151</v>
      </c>
      <c r="B13" s="256"/>
      <c r="C13" s="258" t="s">
        <v>206</v>
      </c>
      <c r="D13" s="52" t="str">
        <f>IF('予選ﾘｰｸﾞ順位'!G14="","",'予選ﾘｰｸﾞ順位'!G14)</f>
        <v>明徳義塾Ａ</v>
      </c>
      <c r="E13" s="53" t="str">
        <f>IF('予選ﾘｰｸﾞ順位'!H14="","",'予選ﾘｰｸﾞ順位'!H14)</f>
        <v>出雲西Ａ</v>
      </c>
      <c r="F13" s="53" t="str">
        <f>IF('予選ﾘｰｸﾞ順位'!I14="","",'予選ﾘｰｸﾞ順位'!I14)</f>
        <v>長崎女商Ａ</v>
      </c>
      <c r="G13" s="53" t="str">
        <f>IF('予選ﾘｰｸﾞ順位'!J14="","",'予選ﾘｰｸﾞ順位'!J14)</f>
        <v>徳島商</v>
      </c>
      <c r="H13" s="53" t="str">
        <f>IF('予選ﾘｰｸﾞ順位'!K14="","",'予選ﾘｰｸﾞ順位'!K14)</f>
        <v>県和歌山商</v>
      </c>
      <c r="I13" s="99" t="s">
        <v>2</v>
      </c>
      <c r="J13" s="100" t="s">
        <v>3</v>
      </c>
      <c r="K13" s="100" t="s">
        <v>4</v>
      </c>
      <c r="L13" s="101" t="s">
        <v>5</v>
      </c>
      <c r="M13" s="259" t="s">
        <v>25</v>
      </c>
      <c r="N13" s="260" t="s">
        <v>0</v>
      </c>
      <c r="O13" s="261" t="s">
        <v>1</v>
      </c>
    </row>
    <row r="14" spans="1:16" ht="27.75" customHeight="1">
      <c r="A14" s="103" t="s">
        <v>13</v>
      </c>
      <c r="B14" s="241" t="str">
        <f>IF(D13="","",D13)</f>
        <v>明徳義塾Ａ</v>
      </c>
      <c r="C14" s="242"/>
      <c r="D14" s="35"/>
      <c r="E14" s="30" t="s">
        <v>315</v>
      </c>
      <c r="F14" s="30" t="s">
        <v>313</v>
      </c>
      <c r="G14" s="30" t="s">
        <v>315</v>
      </c>
      <c r="H14" s="30" t="s">
        <v>310</v>
      </c>
      <c r="I14" s="104">
        <f>IF(LEFT(H14,1)="3",1,0)+IF(LEFT(G14,1)="3",1,0)+IF(LEFT(F14,1)="3",1,0)+IF(LEFT(E14,1)="3",1,0)+IF(LEFT(D14,1)="3",1,0)</f>
        <v>3</v>
      </c>
      <c r="J14" s="105">
        <f>IF(RIGHT(H14,1)="3",1,0)+IF(RIGHT(G14,1)="3",1,0)+IF(RIGHT(F14,1)="3",1,0)+IF(RIGHT(E14,1)="3",1,0)+IF(RIGHT(D14,1)="3",1,0)</f>
        <v>1</v>
      </c>
      <c r="K14" s="105">
        <f>IF(LEFT(H14,1)="W",1,0)+IF(LEFT(G14,1)="W",1,0)+IF(LEFT(F14,1)="W",1,0)+IF(LEFT(E14,1)="W",1,0)+IF(LEFT(D14,1)="W",1,0)</f>
        <v>0</v>
      </c>
      <c r="L14" s="106">
        <f>IF(LEFT(H14,1)="L",1,0)+IF(LEFT(G14,1)="L",1,0)+IF(LEFT(F14,1)="L",1,0)+IF(LEFT(E14,1)="L",1,0)+IF(LEFT(D14,1)="L",1,0)</f>
        <v>0</v>
      </c>
      <c r="M14" s="107" t="str">
        <f>IF(SUM(I14:L14)=0,"/",I14+K14&amp;"/"&amp;J14+L14)</f>
        <v>3/1</v>
      </c>
      <c r="N14" s="108">
        <f>IF(SUM(I14:L14)=0,"",I14*2+J14+K14*2)</f>
        <v>7</v>
      </c>
      <c r="O14" s="109">
        <f>IF(SUM(I14:L14)=0,"",RANK(N14,$N$14:$N$18,0))</f>
        <v>2</v>
      </c>
      <c r="P14" s="22" t="str">
        <f>B14</f>
        <v>明徳義塾Ａ</v>
      </c>
    </row>
    <row r="15" spans="1:16" ht="27.75" customHeight="1">
      <c r="A15" s="110" t="s">
        <v>14</v>
      </c>
      <c r="B15" s="243" t="str">
        <f>IF(E13="","",E13)</f>
        <v>出雲西Ａ</v>
      </c>
      <c r="C15" s="244"/>
      <c r="D15" s="36" t="str">
        <f>IF(LEFT(E14,1)="W","L W/O",IF(LEFT(E14,1)="L","W W/O",IF(E14="-","-",RIGHT(E14,1)&amp;"-"&amp;LEFT(E14,1))))</f>
        <v>0-3</v>
      </c>
      <c r="E15" s="5"/>
      <c r="F15" s="3" t="s">
        <v>309</v>
      </c>
      <c r="G15" s="3" t="s">
        <v>307</v>
      </c>
      <c r="H15" s="3" t="s">
        <v>311</v>
      </c>
      <c r="I15" s="111">
        <f>IF(LEFT(H15,1)="3",1,0)+IF(LEFT(G15,1)="3",1,0)+IF(LEFT(F15,1)="3",1,0)+IF(LEFT(E15,1)="3",1,0)+IF(LEFT(D15,1)="3",1,0)</f>
        <v>2</v>
      </c>
      <c r="J15" s="112">
        <f>IF(RIGHT(H15,1)="3",1,0)+IF(RIGHT(G15,1)="3",1,0)+IF(RIGHT(F15,1)="3",1,0)+IF(RIGHT(E15,1)="3",1,0)+IF(RIGHT(D15,1)="3",1,0)</f>
        <v>2</v>
      </c>
      <c r="K15" s="112">
        <f>IF(LEFT(H15,1)="W",1,0)+IF(LEFT(G15,1)="W",1,0)+IF(LEFT(F15,1)="W",1,0)+IF(LEFT(E15,1)="W",1,0)+IF(LEFT(D15,1)="W",1,0)</f>
        <v>0</v>
      </c>
      <c r="L15" s="113">
        <f>IF(LEFT(H15,1)="L",1,0)+IF(LEFT(G15,1)="L",1,0)+IF(LEFT(F15,1)="L",1,0)+IF(LEFT(E15,1)="L",1,0)+IF(LEFT(D15,1)="L",1,0)</f>
        <v>0</v>
      </c>
      <c r="M15" s="114" t="str">
        <f>IF(SUM(I15:L15)=0,"/",I15+K15&amp;"/"&amp;J15+L15)</f>
        <v>2/2</v>
      </c>
      <c r="N15" s="115">
        <f>IF(SUM(I15:L15)=0,"",I15*2+J15+K15*2)</f>
        <v>6</v>
      </c>
      <c r="O15" s="116">
        <f>IF(SUM(I15:L15)=0,"",RANK(N15,$N$14:$N$18,0))</f>
        <v>3</v>
      </c>
      <c r="P15" s="22" t="str">
        <f>B15</f>
        <v>出雲西Ａ</v>
      </c>
    </row>
    <row r="16" spans="1:16" ht="27.75" customHeight="1">
      <c r="A16" s="110" t="s">
        <v>15</v>
      </c>
      <c r="B16" s="243" t="str">
        <f>IF(F13="","",F13)</f>
        <v>長崎女商Ａ</v>
      </c>
      <c r="C16" s="244"/>
      <c r="D16" s="36" t="str">
        <f>IF(LEFT(F14,1)="W","L W/O",IF(LEFT(F14,1)="L","W W/O",IF(F14="-","-",RIGHT(F14,1)&amp;"-"&amp;LEFT(F14,1))))</f>
        <v>3-2</v>
      </c>
      <c r="E16" s="7" t="str">
        <f>IF(LEFT(F15,1)="W","L W/O",IF(LEFT(F15,1)="L","W W/O",IF(F15="-","-",RIGHT(F15,1)&amp;"-"&amp;LEFT(F15,1))))</f>
        <v>3-0</v>
      </c>
      <c r="F16" s="5"/>
      <c r="G16" s="3" t="s">
        <v>307</v>
      </c>
      <c r="H16" s="3" t="s">
        <v>307</v>
      </c>
      <c r="I16" s="111">
        <f>IF(LEFT(H16,1)="3",1,0)+IF(LEFT(G16,1)="3",1,0)+IF(LEFT(F16,1)="3",1,0)+IF(LEFT(E16,1)="3",1,0)+IF(LEFT(D16,1)="3",1,0)</f>
        <v>4</v>
      </c>
      <c r="J16" s="112">
        <f>IF(RIGHT(H16,1)="3",1,0)+IF(RIGHT(G16,1)="3",1,0)+IF(RIGHT(F16,1)="3",1,0)+IF(RIGHT(E16,1)="3",1,0)+IF(RIGHT(D16,1)="3",1,0)</f>
        <v>0</v>
      </c>
      <c r="K16" s="112">
        <f>IF(LEFT(H16,1)="W",1,0)+IF(LEFT(G16,1)="W",1,0)+IF(LEFT(F16,1)="W",1,0)+IF(LEFT(E16,1)="W",1,0)+IF(LEFT(D16,1)="W",1,0)</f>
        <v>0</v>
      </c>
      <c r="L16" s="113">
        <f>IF(LEFT(H16,1)="L",1,0)+IF(LEFT(G16,1)="L",1,0)+IF(LEFT(F16,1)="L",1,0)+IF(LEFT(E16,1)="L",1,0)+IF(LEFT(D16,1)="L",1,0)</f>
        <v>0</v>
      </c>
      <c r="M16" s="114" t="str">
        <f>IF(SUM(I16:L16)=0,"/",I16+K16&amp;"/"&amp;J16+L16)</f>
        <v>4/0</v>
      </c>
      <c r="N16" s="115">
        <f>IF(SUM(I16:L16)=0,"",I16*2+J16+K16*2)</f>
        <v>8</v>
      </c>
      <c r="O16" s="116">
        <f>IF(SUM(I16:L16)=0,"",RANK(N16,$N$14:$N$18,0))</f>
        <v>1</v>
      </c>
      <c r="P16" s="22" t="str">
        <f>B16</f>
        <v>長崎女商Ａ</v>
      </c>
    </row>
    <row r="17" spans="1:16" ht="27.75" customHeight="1">
      <c r="A17" s="110" t="s">
        <v>16</v>
      </c>
      <c r="B17" s="243" t="str">
        <f>IF(G13="","",G13)</f>
        <v>徳島商</v>
      </c>
      <c r="C17" s="244"/>
      <c r="D17" s="36" t="str">
        <f>IF(LEFT(G14,1)="W","L W/O",IF(LEFT(G14,1)="L","W W/O",IF(G14="-","-",RIGHT(G14,1)&amp;"-"&amp;LEFT(G14,1))))</f>
        <v>0-3</v>
      </c>
      <c r="E17" s="7" t="str">
        <f>IF(LEFT(G15,1)="W","L W/O",IF(LEFT(G15,1)="L","W W/O",IF(G15="-","-",RIGHT(G15,1)&amp;"-"&amp;LEFT(G15,1))))</f>
        <v>0-3</v>
      </c>
      <c r="F17" s="7" t="str">
        <f>IF(LEFT(G16,1)="W","L W/O",IF(LEFT(G16,1)="L","W W/O",IF(G16="-","-",RIGHT(G16,1)&amp;"-"&amp;LEFT(G16,1))))</f>
        <v>0-3</v>
      </c>
      <c r="G17" s="5"/>
      <c r="H17" s="3" t="s">
        <v>310</v>
      </c>
      <c r="I17" s="111">
        <f>IF(LEFT(H17,1)="3",1,0)+IF(LEFT(G17,1)="3",1,0)+IF(LEFT(F17,1)="3",1,0)+IF(LEFT(E17,1)="3",1,0)+IF(LEFT(D17,1)="3",1,0)</f>
        <v>1</v>
      </c>
      <c r="J17" s="112">
        <f>IF(RIGHT(H17,1)="3",1,0)+IF(RIGHT(G17,1)="3",1,0)+IF(RIGHT(F17,1)="3",1,0)+IF(RIGHT(E17,1)="3",1,0)+IF(RIGHT(D17,1)="3",1,0)</f>
        <v>3</v>
      </c>
      <c r="K17" s="112">
        <f>IF(LEFT(H17,1)="W",1,0)+IF(LEFT(G17,1)="W",1,0)+IF(LEFT(F17,1)="W",1,0)+IF(LEFT(E17,1)="W",1,0)+IF(LEFT(D17,1)="W",1,0)</f>
        <v>0</v>
      </c>
      <c r="L17" s="113">
        <f>IF(LEFT(H17,1)="L",1,0)+IF(LEFT(G17,1)="L",1,0)+IF(LEFT(F17,1)="L",1,0)+IF(LEFT(E17,1)="L",1,0)+IF(LEFT(D17,1)="L",1,0)</f>
        <v>0</v>
      </c>
      <c r="M17" s="114" t="str">
        <f>IF(SUM(I17:L17)=0,"/",I17+K17&amp;"/"&amp;J17+L17)</f>
        <v>1/3</v>
      </c>
      <c r="N17" s="115">
        <f>IF(SUM(I17:L17)=0,"",I17*2+J17+K17*2)</f>
        <v>5</v>
      </c>
      <c r="O17" s="116">
        <f>IF(SUM(I17:L17)=0,"",RANK(N17,$N$14:$N$18,0))</f>
        <v>4</v>
      </c>
      <c r="P17" s="22" t="str">
        <f>B17</f>
        <v>徳島商</v>
      </c>
    </row>
    <row r="18" spans="1:16" ht="27.75" customHeight="1" thickBot="1">
      <c r="A18" s="144" t="s">
        <v>66</v>
      </c>
      <c r="B18" s="245" t="str">
        <f>IF(H13="","",H13)</f>
        <v>県和歌山商</v>
      </c>
      <c r="C18" s="246"/>
      <c r="D18" s="38" t="str">
        <f>IF(LEFT(H14,1)="W","L W/O",IF(LEFT(H14,1)="L","W W/O",IF(H14="-","-",RIGHT(H14,1)&amp;"-"&amp;LEFT(H14,1))))</f>
        <v>1-3</v>
      </c>
      <c r="E18" s="8" t="str">
        <f>IF(LEFT(H15,1)="W","L W/O",IF(LEFT(H15,1)="L","W W/O",IF(H15="-","-",RIGHT(H15,1)&amp;"-"&amp;LEFT(H15,1))))</f>
        <v>2-3</v>
      </c>
      <c r="F18" s="8" t="str">
        <f>IF(LEFT(H16,1)="W","L W/O",IF(LEFT(H16,1)="L","W W/O",IF(H16="-","-",RIGHT(H16,1)&amp;"-"&amp;LEFT(H16,1))))</f>
        <v>0-3</v>
      </c>
      <c r="G18" s="8" t="str">
        <f>IF(LEFT(H17,1)="W","L W/O",IF(LEFT(H17,1)="L","W W/O",IF(H17="-","-",RIGHT(H17,1)&amp;"-"&amp;LEFT(H17,1))))</f>
        <v>1-3</v>
      </c>
      <c r="H18" s="23"/>
      <c r="I18" s="119">
        <f>IF(LEFT(H18,1)="3",1,0)+IF(LEFT(G18,1)="3",1,0)+IF(LEFT(F18,1)="3",1,0)+IF(LEFT(E18,1)="3",1,0)+IF(LEFT(D18,1)="3",1,0)</f>
        <v>0</v>
      </c>
      <c r="J18" s="120">
        <f>IF(RIGHT(H18,1)="3",1,0)+IF(RIGHT(G18,1)="3",1,0)+IF(RIGHT(F18,1)="3",1,0)+IF(RIGHT(E18,1)="3",1,0)+IF(RIGHT(D18,1)="3",1,0)</f>
        <v>4</v>
      </c>
      <c r="K18" s="120">
        <f>IF(LEFT(H18,1)="W",1,0)+IF(LEFT(G18,1)="W",1,0)+IF(LEFT(F18,1)="W",1,0)+IF(LEFT(E18,1)="W",1,0)+IF(LEFT(D18,1)="W",1,0)</f>
        <v>0</v>
      </c>
      <c r="L18" s="121">
        <f>IF(LEFT(H18,1)="L",1,0)+IF(LEFT(G18,1)="L",1,0)+IF(LEFT(F18,1)="L",1,0)+IF(LEFT(E18,1)="L",1,0)+IF(LEFT(D18,1)="L",1,0)</f>
        <v>0</v>
      </c>
      <c r="M18" s="90" t="str">
        <f>IF(SUM(I18:L18)=0,"/",I18+K18&amp;"/"&amp;J18+L18)</f>
        <v>0/4</v>
      </c>
      <c r="N18" s="91">
        <f>IF(SUM(I18:L18)=0,"",I18*2+J18+K18*2)</f>
        <v>4</v>
      </c>
      <c r="O18" s="92">
        <f>IF(SUM(I18:L18)=0,"",RANK(N18,$N$14:$N$18,0))</f>
        <v>5</v>
      </c>
      <c r="P18" s="22" t="str">
        <f>B18</f>
        <v>県和歌山商</v>
      </c>
    </row>
    <row r="19" spans="1:15" ht="27.75" customHeight="1" thickBot="1">
      <c r="A19" s="10"/>
      <c r="B19" s="21"/>
      <c r="C19" s="21"/>
      <c r="D19" s="15"/>
      <c r="E19" s="15"/>
      <c r="F19" s="15"/>
      <c r="G19" s="15"/>
      <c r="H19" s="15"/>
      <c r="I19" s="19"/>
      <c r="J19" s="19"/>
      <c r="K19" s="19"/>
      <c r="L19" s="19"/>
      <c r="M19" s="20"/>
      <c r="N19" s="20"/>
      <c r="O19" s="20"/>
    </row>
    <row r="20" spans="2:8" ht="25.5" customHeight="1" thickBot="1">
      <c r="B20" s="262" t="s">
        <v>17</v>
      </c>
      <c r="C20" s="263"/>
      <c r="D20" s="123" t="s">
        <v>18</v>
      </c>
      <c r="E20" s="100" t="s">
        <v>19</v>
      </c>
      <c r="F20" s="100" t="s">
        <v>20</v>
      </c>
      <c r="G20" s="100" t="s">
        <v>21</v>
      </c>
      <c r="H20" s="102" t="s">
        <v>22</v>
      </c>
    </row>
    <row r="21" spans="2:8" ht="25.5" customHeight="1">
      <c r="B21" s="221" t="s">
        <v>189</v>
      </c>
      <c r="C21" s="222"/>
      <c r="D21" s="125" t="s">
        <v>114</v>
      </c>
      <c r="E21" s="126" t="s">
        <v>115</v>
      </c>
      <c r="F21" s="126" t="s">
        <v>117</v>
      </c>
      <c r="G21" s="126" t="s">
        <v>118</v>
      </c>
      <c r="H21" s="145" t="s">
        <v>47</v>
      </c>
    </row>
    <row r="22" spans="2:8" ht="25.5" customHeight="1" thickBot="1">
      <c r="B22" s="200" t="s">
        <v>167</v>
      </c>
      <c r="C22" s="201"/>
      <c r="D22" s="131" t="s">
        <v>95</v>
      </c>
      <c r="E22" s="132" t="s">
        <v>116</v>
      </c>
      <c r="F22" s="132" t="s">
        <v>92</v>
      </c>
      <c r="G22" s="132" t="s">
        <v>119</v>
      </c>
      <c r="H22" s="146" t="s">
        <v>85</v>
      </c>
    </row>
    <row r="23" spans="3:8" ht="27.75" customHeight="1">
      <c r="C23" s="240"/>
      <c r="D23" s="240"/>
      <c r="E23" s="240"/>
      <c r="F23" s="240"/>
      <c r="G23" s="240"/>
      <c r="H23" s="240"/>
    </row>
    <row r="24" ht="27.75" customHeight="1" thickBot="1"/>
    <row r="25" spans="2:8" ht="27.75" customHeight="1" thickBot="1">
      <c r="B25" s="264" t="s">
        <v>52</v>
      </c>
      <c r="C25" s="265"/>
      <c r="D25" s="136" t="s">
        <v>164</v>
      </c>
      <c r="E25" s="137"/>
      <c r="F25" s="138" t="s">
        <v>166</v>
      </c>
      <c r="H25" s="266" t="s">
        <v>340</v>
      </c>
    </row>
    <row r="26" spans="2:17" ht="27.75" customHeight="1">
      <c r="B26" s="230">
        <v>1</v>
      </c>
      <c r="C26" s="199"/>
      <c r="D26" s="61" t="str">
        <f>VLOOKUP($B26,$O$3:$P$7,2,FALSE)</f>
        <v>佐賀商Ａ</v>
      </c>
      <c r="E26" s="30" t="s">
        <v>314</v>
      </c>
      <c r="F26" s="58" t="str">
        <f>VLOOKUP($B26,$O$14:$P$18,2,FALSE)</f>
        <v>長崎女商Ａ</v>
      </c>
      <c r="H26" s="75">
        <v>1</v>
      </c>
      <c r="I26" s="93" t="e">
        <f>VLOOKUP($B26,$Q$17:$R$23,2,FALSE)</f>
        <v>#N/A</v>
      </c>
      <c r="J26" s="82">
        <v>47</v>
      </c>
      <c r="K26" s="82"/>
      <c r="L26" s="82"/>
      <c r="M26" s="139" t="s">
        <v>297</v>
      </c>
      <c r="N26" s="235">
        <v>6</v>
      </c>
      <c r="O26" s="236"/>
      <c r="P26" s="147"/>
      <c r="Q26" s="139" t="s">
        <v>296</v>
      </c>
    </row>
    <row r="27" spans="2:17" ht="27.75" customHeight="1">
      <c r="B27" s="227">
        <v>2</v>
      </c>
      <c r="C27" s="228"/>
      <c r="D27" s="62" t="str">
        <f>VLOOKUP($B27,$O$3:$P$7,2,FALSE)</f>
        <v>城南</v>
      </c>
      <c r="E27" s="3" t="s">
        <v>314</v>
      </c>
      <c r="F27" s="59" t="str">
        <f>VLOOKUP($B27,$O$14:$P$18,2,FALSE)</f>
        <v>明徳義塾Ａ</v>
      </c>
      <c r="H27" s="77">
        <v>2</v>
      </c>
      <c r="I27" s="148" t="s">
        <v>222</v>
      </c>
      <c r="J27" s="83">
        <v>48</v>
      </c>
      <c r="K27" s="141"/>
      <c r="L27" s="83"/>
      <c r="M27" s="140" t="s">
        <v>279</v>
      </c>
      <c r="N27" s="237">
        <v>7</v>
      </c>
      <c r="O27" s="238"/>
      <c r="P27" s="149"/>
      <c r="Q27" s="140" t="s">
        <v>294</v>
      </c>
    </row>
    <row r="28" spans="2:17" ht="27.75" customHeight="1">
      <c r="B28" s="227">
        <v>3</v>
      </c>
      <c r="C28" s="228"/>
      <c r="D28" s="62" t="str">
        <f>VLOOKUP($B28,$O$3:$P$7,2,FALSE)</f>
        <v>鳥取敬愛Ａ</v>
      </c>
      <c r="E28" s="3" t="s">
        <v>312</v>
      </c>
      <c r="F28" s="59" t="str">
        <f>VLOOKUP($B28,$O$14:$P$18,2,FALSE)</f>
        <v>出雲西Ａ</v>
      </c>
      <c r="H28" s="77">
        <v>3</v>
      </c>
      <c r="I28" s="148" t="s">
        <v>220</v>
      </c>
      <c r="J28" s="83">
        <v>49</v>
      </c>
      <c r="K28" s="141"/>
      <c r="L28" s="83"/>
      <c r="M28" s="140" t="s">
        <v>244</v>
      </c>
      <c r="N28" s="237">
        <v>8</v>
      </c>
      <c r="O28" s="238"/>
      <c r="P28" s="149"/>
      <c r="Q28" s="140" t="s">
        <v>298</v>
      </c>
    </row>
    <row r="29" spans="2:17" ht="27.75" customHeight="1">
      <c r="B29" s="227">
        <v>4</v>
      </c>
      <c r="C29" s="228"/>
      <c r="D29" s="62" t="str">
        <f>VLOOKUP($B29,$O$3:$P$7,2,FALSE)</f>
        <v>鹿児島女Ａ</v>
      </c>
      <c r="E29" s="3" t="s">
        <v>312</v>
      </c>
      <c r="F29" s="59" t="str">
        <f>VLOOKUP($B29,$O$14:$P$18,2,FALSE)</f>
        <v>徳島商</v>
      </c>
      <c r="H29" s="77">
        <v>4</v>
      </c>
      <c r="I29" s="148" t="s">
        <v>286</v>
      </c>
      <c r="J29" s="83">
        <v>50</v>
      </c>
      <c r="K29" s="141"/>
      <c r="L29" s="83"/>
      <c r="M29" s="140" t="s">
        <v>293</v>
      </c>
      <c r="N29" s="237">
        <v>9</v>
      </c>
      <c r="O29" s="238"/>
      <c r="P29" s="149"/>
      <c r="Q29" s="140" t="s">
        <v>246</v>
      </c>
    </row>
    <row r="30" spans="2:17" ht="27.75" customHeight="1" thickBot="1">
      <c r="B30" s="225">
        <v>5</v>
      </c>
      <c r="C30" s="226"/>
      <c r="D30" s="63" t="str">
        <f>VLOOKUP($B30,$O$3:$P$7,2,FALSE)</f>
        <v>玉名女子</v>
      </c>
      <c r="E30" s="6" t="s">
        <v>316</v>
      </c>
      <c r="F30" s="60" t="str">
        <f>VLOOKUP($B30,$O$14:$P$18,2,FALSE)</f>
        <v>県和歌山商</v>
      </c>
      <c r="H30" s="78">
        <v>5</v>
      </c>
      <c r="I30" s="152" t="s">
        <v>219</v>
      </c>
      <c r="J30" s="84">
        <v>51</v>
      </c>
      <c r="K30" s="142"/>
      <c r="L30" s="84"/>
      <c r="M30" s="143" t="s">
        <v>249</v>
      </c>
      <c r="N30" s="233">
        <v>10</v>
      </c>
      <c r="O30" s="234"/>
      <c r="P30" s="153"/>
      <c r="Q30" s="143" t="s">
        <v>295</v>
      </c>
    </row>
  </sheetData>
  <sheetProtection/>
  <mergeCells count="33">
    <mergeCell ref="A1:B1"/>
    <mergeCell ref="C1:D1"/>
    <mergeCell ref="A2:B2"/>
    <mergeCell ref="B18:C18"/>
    <mergeCell ref="B5:C5"/>
    <mergeCell ref="B6:C6"/>
    <mergeCell ref="B3:C3"/>
    <mergeCell ref="B4:C4"/>
    <mergeCell ref="B7:C7"/>
    <mergeCell ref="A13:B13"/>
    <mergeCell ref="B9:C9"/>
    <mergeCell ref="B10:C10"/>
    <mergeCell ref="B11:C11"/>
    <mergeCell ref="B30:C30"/>
    <mergeCell ref="B26:C26"/>
    <mergeCell ref="B27:C27"/>
    <mergeCell ref="B28:C28"/>
    <mergeCell ref="B29:C29"/>
    <mergeCell ref="B21:C21"/>
    <mergeCell ref="B22:C22"/>
    <mergeCell ref="B25:C25"/>
    <mergeCell ref="C12:H12"/>
    <mergeCell ref="C23:H23"/>
    <mergeCell ref="B20:C20"/>
    <mergeCell ref="B14:C14"/>
    <mergeCell ref="B15:C15"/>
    <mergeCell ref="B16:C16"/>
    <mergeCell ref="B17:C17"/>
    <mergeCell ref="N30:O30"/>
    <mergeCell ref="N26:O26"/>
    <mergeCell ref="N27:O27"/>
    <mergeCell ref="N28:O28"/>
    <mergeCell ref="N29:O29"/>
  </mergeCells>
  <conditionalFormatting sqref="D26:D30 F26:F30">
    <cfRule type="expression" priority="1" dxfId="11" stopIfTrue="1">
      <formula>ISERROR(D26)=TRUE</formula>
    </cfRule>
  </conditionalFormatting>
  <dataValidations count="1">
    <dataValidation allowBlank="1" showInputMessage="1" showErrorMessage="1" imeMode="off" sqref="E26:E30 F4:H4 H5:H6 G5 E3:H3 F15:H15 H16:H17 G16 E14:H14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Q30"/>
  <sheetViews>
    <sheetView view="pageBreakPreview" zoomScale="115" zoomScaleSheetLayoutView="115" zoomScalePageLayoutView="0" workbookViewId="0" topLeftCell="A1">
      <selection activeCell="G28" sqref="G28"/>
    </sheetView>
  </sheetViews>
  <sheetFormatPr defaultColWidth="9.00390625" defaultRowHeight="30" customHeight="1"/>
  <cols>
    <col min="1" max="2" width="4.625" style="22" customWidth="1"/>
    <col min="3" max="8" width="10.625" style="22" customWidth="1"/>
    <col min="9" max="12" width="6.875" style="22" hidden="1" customWidth="1"/>
    <col min="13" max="13" width="10.625" style="22" customWidth="1"/>
    <col min="14" max="15" width="5.625" style="22" customWidth="1"/>
    <col min="16" max="16" width="0" style="22" hidden="1" customWidth="1"/>
    <col min="17" max="17" width="10.625" style="22" customWidth="1"/>
    <col min="18" max="18" width="12.50390625" style="22" customWidth="1"/>
    <col min="19" max="16384" width="9.00390625" style="22" customWidth="1"/>
  </cols>
  <sheetData>
    <row r="1" spans="1:5" ht="27.75" customHeight="1" thickBot="1">
      <c r="A1" s="229" t="s">
        <v>7</v>
      </c>
      <c r="B1" s="229"/>
      <c r="C1" s="229" t="s">
        <v>148</v>
      </c>
      <c r="D1" s="229"/>
      <c r="E1" s="98" t="s">
        <v>154</v>
      </c>
    </row>
    <row r="2" spans="1:15" ht="27.75" customHeight="1" thickBot="1">
      <c r="A2" s="255" t="s">
        <v>157</v>
      </c>
      <c r="B2" s="256"/>
      <c r="C2" s="258" t="s">
        <v>207</v>
      </c>
      <c r="D2" s="52" t="str">
        <f>IF('予選ﾘｰｸﾞ順位'!B15="","",'予選ﾘｰｸﾞ順位'!B15)</f>
        <v>長崎女商Ｂ</v>
      </c>
      <c r="E2" s="53" t="str">
        <f>IF('予選ﾘｰｸﾞ順位'!C15="","",'予選ﾘｰｸﾞ順位'!C15)</f>
        <v>明徳義塾Ｂ</v>
      </c>
      <c r="F2" s="53" t="str">
        <f>IF('予選ﾘｰｸﾞ順位'!D15="","",'予選ﾘｰｸﾞ順位'!D15)</f>
        <v>明石南</v>
      </c>
      <c r="G2" s="53" t="str">
        <f>IF('予選ﾘｰｸﾞ順位'!E15="","",'予選ﾘｰｸﾞ順位'!E15)</f>
        <v>美作</v>
      </c>
      <c r="H2" s="53" t="str">
        <f>IF('予選ﾘｰｸﾞ順位'!F15="","",'予選ﾘｰｸﾞ順位'!F15)</f>
        <v>今治南</v>
      </c>
      <c r="I2" s="99" t="s">
        <v>2</v>
      </c>
      <c r="J2" s="100" t="s">
        <v>3</v>
      </c>
      <c r="K2" s="100" t="s">
        <v>4</v>
      </c>
      <c r="L2" s="101" t="s">
        <v>5</v>
      </c>
      <c r="M2" s="259" t="s">
        <v>25</v>
      </c>
      <c r="N2" s="260" t="s">
        <v>0</v>
      </c>
      <c r="O2" s="261" t="s">
        <v>1</v>
      </c>
    </row>
    <row r="3" spans="1:16" ht="27.75" customHeight="1">
      <c r="A3" s="103" t="s">
        <v>8</v>
      </c>
      <c r="B3" s="241" t="str">
        <f>IF(D2="","",D2)</f>
        <v>長崎女商Ｂ</v>
      </c>
      <c r="C3" s="242"/>
      <c r="D3" s="35"/>
      <c r="E3" s="30" t="s">
        <v>318</v>
      </c>
      <c r="F3" s="30" t="s">
        <v>310</v>
      </c>
      <c r="G3" s="30" t="s">
        <v>307</v>
      </c>
      <c r="H3" s="30" t="s">
        <v>310</v>
      </c>
      <c r="I3" s="104">
        <f>IF(LEFT(H3,1)="3",1,0)+IF(LEFT(G3,1)="3",1,0)+IF(LEFT(F3,1)="3",1,0)+IF(LEFT(E3,1)="3",1,0)+IF(LEFT(D3,1)="3",1,0)</f>
        <v>3</v>
      </c>
      <c r="J3" s="105">
        <f>IF(RIGHT(H3,1)="3",1,0)+IF(RIGHT(G3,1)="3",1,0)+IF(RIGHT(F3,1)="3",1,0)+IF(RIGHT(E3,1)="3",1,0)+IF(RIGHT(D3,1)="3",1,0)</f>
        <v>1</v>
      </c>
      <c r="K3" s="105">
        <f>IF(LEFT(H3,1)="W",1,0)+IF(LEFT(G3,1)="W",1,0)+IF(LEFT(F3,1)="W",1,0)+IF(LEFT(E3,1)="W",1,0)+IF(LEFT(D3,1)="W",1,0)</f>
        <v>0</v>
      </c>
      <c r="L3" s="106">
        <f>IF(LEFT(H3,1)="L",1,0)+IF(LEFT(G3,1)="L",1,0)+IF(LEFT(F3,1)="L",1,0)+IF(LEFT(E3,1)="L",1,0)+IF(LEFT(D3,1)="L",1,0)</f>
        <v>0</v>
      </c>
      <c r="M3" s="107" t="str">
        <f>IF(SUM(I3:L3)=0,"/",I3+K3&amp;"/"&amp;J3+L3)</f>
        <v>3/1</v>
      </c>
      <c r="N3" s="108">
        <f>IF(SUM(I3:L3)=0,"",I3*2+J3+K3*2)</f>
        <v>7</v>
      </c>
      <c r="O3" s="109">
        <f>IF(SUM(I3:L3)=0,"",RANK(N3,$N$3:$N$7,0))</f>
        <v>2</v>
      </c>
      <c r="P3" s="22" t="str">
        <f>B3</f>
        <v>長崎女商Ｂ</v>
      </c>
    </row>
    <row r="4" spans="1:16" ht="27.75" customHeight="1">
      <c r="A4" s="110" t="s">
        <v>9</v>
      </c>
      <c r="B4" s="243" t="str">
        <f>IF(E2="","",E2)</f>
        <v>明徳義塾Ｂ</v>
      </c>
      <c r="C4" s="244"/>
      <c r="D4" s="36" t="str">
        <f>IF(LEFT(E3,1)="W","L W/O",IF(LEFT(E3,1)="L","W W/O",IF(E3="-","-",RIGHT(E3,1)&amp;"-"&amp;LEFT(E3,1))))</f>
        <v>3-1</v>
      </c>
      <c r="E4" s="5"/>
      <c r="F4" s="3" t="s">
        <v>310</v>
      </c>
      <c r="G4" s="3" t="s">
        <v>307</v>
      </c>
      <c r="H4" s="3" t="s">
        <v>310</v>
      </c>
      <c r="I4" s="111">
        <f>IF(LEFT(H4,1)="3",1,0)+IF(LEFT(G4,1)="3",1,0)+IF(LEFT(F4,1)="3",1,0)+IF(LEFT(E4,1)="3",1,0)+IF(LEFT(D4,1)="3",1,0)</f>
        <v>4</v>
      </c>
      <c r="J4" s="112">
        <f>IF(RIGHT(H4,1)="3",1,0)+IF(RIGHT(G4,1)="3",1,0)+IF(RIGHT(F4,1)="3",1,0)+IF(RIGHT(E4,1)="3",1,0)+IF(RIGHT(D4,1)="3",1,0)</f>
        <v>0</v>
      </c>
      <c r="K4" s="112">
        <f>IF(LEFT(H4,1)="W",1,0)+IF(LEFT(G4,1)="W",1,0)+IF(LEFT(F4,1)="W",1,0)+IF(LEFT(E4,1)="W",1,0)+IF(LEFT(D4,1)="W",1,0)</f>
        <v>0</v>
      </c>
      <c r="L4" s="113">
        <f>IF(LEFT(H4,1)="L",1,0)+IF(LEFT(G4,1)="L",1,0)+IF(LEFT(F4,1)="L",1,0)+IF(LEFT(E4,1)="L",1,0)+IF(LEFT(D4,1)="L",1,0)</f>
        <v>0</v>
      </c>
      <c r="M4" s="114" t="str">
        <f>IF(SUM(I4:L4)=0,"/",I4+K4&amp;"/"&amp;J4+L4)</f>
        <v>4/0</v>
      </c>
      <c r="N4" s="115">
        <f>IF(SUM(I4:L4)=0,"",I4*2+J4+K4*2)</f>
        <v>8</v>
      </c>
      <c r="O4" s="116">
        <f>IF(SUM(I4:L4)=0,"",RANK(N4,$N$3:$N$7,0))</f>
        <v>1</v>
      </c>
      <c r="P4" s="22" t="str">
        <f>B4</f>
        <v>明徳義塾Ｂ</v>
      </c>
    </row>
    <row r="5" spans="1:16" ht="27.75" customHeight="1">
      <c r="A5" s="110" t="s">
        <v>10</v>
      </c>
      <c r="B5" s="243" t="str">
        <f>IF(F2="","",F2)</f>
        <v>明石南</v>
      </c>
      <c r="C5" s="244"/>
      <c r="D5" s="36" t="str">
        <f>IF(LEFT(F3,1)="W","L W/O",IF(LEFT(F3,1)="L","W W/O",IF(F3="-","-",RIGHT(F3,1)&amp;"-"&amp;LEFT(F3,1))))</f>
        <v>1-3</v>
      </c>
      <c r="E5" s="7" t="str">
        <f>IF(LEFT(F4,1)="W","L W/O",IF(LEFT(F4,1)="L","W W/O",IF(F4="-","-",RIGHT(F4,1)&amp;"-"&amp;LEFT(F4,1))))</f>
        <v>1-3</v>
      </c>
      <c r="F5" s="5"/>
      <c r="G5" s="3" t="s">
        <v>311</v>
      </c>
      <c r="H5" s="3" t="s">
        <v>311</v>
      </c>
      <c r="I5" s="111">
        <f>IF(LEFT(H5,1)="3",1,0)+IF(LEFT(G5,1)="3",1,0)+IF(LEFT(F5,1)="3",1,0)+IF(LEFT(E5,1)="3",1,0)+IF(LEFT(D5,1)="3",1,0)</f>
        <v>2</v>
      </c>
      <c r="J5" s="112">
        <f>IF(RIGHT(H5,1)="3",1,0)+IF(RIGHT(G5,1)="3",1,0)+IF(RIGHT(F5,1)="3",1,0)+IF(RIGHT(E5,1)="3",1,0)+IF(RIGHT(D5,1)="3",1,0)</f>
        <v>2</v>
      </c>
      <c r="K5" s="112">
        <f>IF(LEFT(H5,1)="W",1,0)+IF(LEFT(G5,1)="W",1,0)+IF(LEFT(F5,1)="W",1,0)+IF(LEFT(E5,1)="W",1,0)+IF(LEFT(D5,1)="W",1,0)</f>
        <v>0</v>
      </c>
      <c r="L5" s="113">
        <f>IF(LEFT(H5,1)="L",1,0)+IF(LEFT(G5,1)="L",1,0)+IF(LEFT(F5,1)="L",1,0)+IF(LEFT(E5,1)="L",1,0)+IF(LEFT(D5,1)="L",1,0)</f>
        <v>0</v>
      </c>
      <c r="M5" s="114" t="str">
        <f>IF(SUM(I5:L5)=0,"/",I5+K5&amp;"/"&amp;J5+L5)</f>
        <v>2/2</v>
      </c>
      <c r="N5" s="115">
        <f>IF(SUM(I5:L5)=0,"",I5*2+J5+K5*2)</f>
        <v>6</v>
      </c>
      <c r="O5" s="116">
        <f>IF(SUM(I5:L5)=0,"",RANK(N5,$N$3:$N$7,0))</f>
        <v>3</v>
      </c>
      <c r="P5" s="22" t="str">
        <f>B5</f>
        <v>明石南</v>
      </c>
    </row>
    <row r="6" spans="1:16" ht="27.75" customHeight="1">
      <c r="A6" s="110" t="s">
        <v>11</v>
      </c>
      <c r="B6" s="243" t="str">
        <f>IF(G2="","",G2)</f>
        <v>美作</v>
      </c>
      <c r="C6" s="244"/>
      <c r="D6" s="36" t="str">
        <f>IF(LEFT(G3,1)="W","L W/O",IF(LEFT(G3,1)="L","W W/O",IF(G3="-","-",RIGHT(G3,1)&amp;"-"&amp;LEFT(G3,1))))</f>
        <v>0-3</v>
      </c>
      <c r="E6" s="7" t="str">
        <f>IF(LEFT(G4,1)="W","L W/O",IF(LEFT(G4,1)="L","W W/O",IF(G4="-","-",RIGHT(G4,1)&amp;"-"&amp;LEFT(G4,1))))</f>
        <v>0-3</v>
      </c>
      <c r="F6" s="7" t="str">
        <f>IF(LEFT(G5,1)="W","L W/O",IF(LEFT(G5,1)="L","W W/O",IF(G5="-","-",RIGHT(G5,1)&amp;"-"&amp;LEFT(G5,1))))</f>
        <v>2-3</v>
      </c>
      <c r="G6" s="5"/>
      <c r="H6" s="3" t="s">
        <v>314</v>
      </c>
      <c r="I6" s="111">
        <f>IF(LEFT(H6,1)="3",1,0)+IF(LEFT(G6,1)="3",1,0)+IF(LEFT(F6,1)="3",1,0)+IF(LEFT(E6,1)="3",1,0)+IF(LEFT(D6,1)="3",1,0)</f>
        <v>0</v>
      </c>
      <c r="J6" s="112">
        <f>IF(RIGHT(H6,1)="3",1,0)+IF(RIGHT(G6,1)="3",1,0)+IF(RIGHT(F6,1)="3",1,0)+IF(RIGHT(E6,1)="3",1,0)+IF(RIGHT(D6,1)="3",1,0)</f>
        <v>4</v>
      </c>
      <c r="K6" s="112">
        <f>IF(LEFT(H6,1)="W",1,0)+IF(LEFT(G6,1)="W",1,0)+IF(LEFT(F6,1)="W",1,0)+IF(LEFT(E6,1)="W",1,0)+IF(LEFT(D6,1)="W",1,0)</f>
        <v>0</v>
      </c>
      <c r="L6" s="113">
        <f>IF(LEFT(H6,1)="L",1,0)+IF(LEFT(G6,1)="L",1,0)+IF(LEFT(F6,1)="L",1,0)+IF(LEFT(E6,1)="L",1,0)+IF(LEFT(D6,1)="L",1,0)</f>
        <v>0</v>
      </c>
      <c r="M6" s="114" t="str">
        <f>IF(SUM(I6:L6)=0,"/",I6+K6&amp;"/"&amp;J6+L6)</f>
        <v>0/4</v>
      </c>
      <c r="N6" s="115">
        <f>IF(SUM(I6:L6)=0,"",I6*2+J6+K6*2)</f>
        <v>4</v>
      </c>
      <c r="O6" s="116">
        <f>IF(SUM(I6:L6)=0,"",RANK(N6,$N$3:$N$7,0))</f>
        <v>5</v>
      </c>
      <c r="P6" s="22" t="str">
        <f>B6</f>
        <v>美作</v>
      </c>
    </row>
    <row r="7" spans="1:16" ht="27.75" customHeight="1" thickBot="1">
      <c r="A7" s="144" t="s">
        <v>12</v>
      </c>
      <c r="B7" s="245" t="str">
        <f>IF(H2="","",H2)</f>
        <v>今治南</v>
      </c>
      <c r="C7" s="246"/>
      <c r="D7" s="38" t="str">
        <f>IF(LEFT(H3,1)="W","L W/O",IF(LEFT(H3,1)="L","W W/O",IF(H3="-","-",RIGHT(H3,1)&amp;"-"&amp;LEFT(H3,1))))</f>
        <v>1-3</v>
      </c>
      <c r="E7" s="8" t="str">
        <f>IF(LEFT(H4,1)="W","L W/O",IF(LEFT(H4,1)="L","W W/O",IF(H4="-","-",RIGHT(H4,1)&amp;"-"&amp;LEFT(H4,1))))</f>
        <v>1-3</v>
      </c>
      <c r="F7" s="8" t="str">
        <f>IF(LEFT(H5,1)="W","L W/O",IF(LEFT(H5,1)="L","W W/O",IF(H5="-","-",RIGHT(H5,1)&amp;"-"&amp;LEFT(H5,1))))</f>
        <v>2-3</v>
      </c>
      <c r="G7" s="8" t="str">
        <f>IF(LEFT(H6,1)="W","L W/O",IF(LEFT(H6,1)="L","W W/O",IF(H6="-","-",RIGHT(H6,1)&amp;"-"&amp;LEFT(H6,1))))</f>
        <v>3-2</v>
      </c>
      <c r="H7" s="23"/>
      <c r="I7" s="119">
        <f>IF(LEFT(H7,1)="3",1,0)+IF(LEFT(G7,1)="3",1,0)+IF(LEFT(F7,1)="3",1,0)+IF(LEFT(E7,1)="3",1,0)+IF(LEFT(D7,1)="3",1,0)</f>
        <v>1</v>
      </c>
      <c r="J7" s="120">
        <f>IF(RIGHT(H7,1)="3",1,0)+IF(RIGHT(G7,1)="3",1,0)+IF(RIGHT(F7,1)="3",1,0)+IF(RIGHT(E7,1)="3",1,0)+IF(RIGHT(D7,1)="3",1,0)</f>
        <v>3</v>
      </c>
      <c r="K7" s="120">
        <f>IF(LEFT(H7,1)="W",1,0)+IF(LEFT(G7,1)="W",1,0)+IF(LEFT(F7,1)="W",1,0)+IF(LEFT(E7,1)="W",1,0)+IF(LEFT(D7,1)="W",1,0)</f>
        <v>0</v>
      </c>
      <c r="L7" s="121">
        <f>IF(LEFT(H7,1)="L",1,0)+IF(LEFT(G7,1)="L",1,0)+IF(LEFT(F7,1)="L",1,0)+IF(LEFT(E7,1)="L",1,0)+IF(LEFT(D7,1)="L",1,0)</f>
        <v>0</v>
      </c>
      <c r="M7" s="90" t="str">
        <f>IF(SUM(I7:L7)=0,"/",I7+K7&amp;"/"&amp;J7+L7)</f>
        <v>1/3</v>
      </c>
      <c r="N7" s="91">
        <f>IF(SUM(I7:L7)=0,"",I7*2+J7+K7*2)</f>
        <v>5</v>
      </c>
      <c r="O7" s="92">
        <f>IF(SUM(I7:L7)=0,"",RANK(N7,$N$3:$N$7,0))</f>
        <v>4</v>
      </c>
      <c r="P7" s="22" t="str">
        <f>B7</f>
        <v>今治南</v>
      </c>
    </row>
    <row r="8" spans="1:15" ht="27.75" customHeight="1" thickBot="1">
      <c r="A8" s="10"/>
      <c r="B8" s="122"/>
      <c r="C8" s="122"/>
      <c r="D8" s="15"/>
      <c r="E8" s="15"/>
      <c r="F8" s="15"/>
      <c r="G8" s="15"/>
      <c r="H8" s="15"/>
      <c r="I8" s="19"/>
      <c r="J8" s="19"/>
      <c r="K8" s="19"/>
      <c r="L8" s="19"/>
      <c r="M8" s="20"/>
      <c r="N8" s="20"/>
      <c r="O8" s="20"/>
    </row>
    <row r="9" spans="1:15" ht="25.5" customHeight="1" thickBot="1">
      <c r="A9" s="10"/>
      <c r="B9" s="262" t="s">
        <v>17</v>
      </c>
      <c r="C9" s="263"/>
      <c r="D9" s="123" t="s">
        <v>18</v>
      </c>
      <c r="E9" s="100" t="s">
        <v>19</v>
      </c>
      <c r="F9" s="100" t="s">
        <v>20</v>
      </c>
      <c r="G9" s="100" t="s">
        <v>21</v>
      </c>
      <c r="H9" s="102" t="s">
        <v>22</v>
      </c>
      <c r="I9" s="19"/>
      <c r="J9" s="19"/>
      <c r="K9" s="19"/>
      <c r="L9" s="19"/>
      <c r="M9" s="20"/>
      <c r="N9" s="20"/>
      <c r="O9" s="20"/>
    </row>
    <row r="10" spans="1:15" ht="25.5" customHeight="1">
      <c r="A10" s="10"/>
      <c r="B10" s="221" t="s">
        <v>124</v>
      </c>
      <c r="C10" s="222"/>
      <c r="D10" s="125" t="s">
        <v>53</v>
      </c>
      <c r="E10" s="126" t="s">
        <v>54</v>
      </c>
      <c r="F10" s="126" t="s">
        <v>42</v>
      </c>
      <c r="G10" s="126" t="s">
        <v>55</v>
      </c>
      <c r="H10" s="145" t="s">
        <v>56</v>
      </c>
      <c r="I10" s="19"/>
      <c r="J10" s="19"/>
      <c r="K10" s="19"/>
      <c r="L10" s="19"/>
      <c r="M10" s="20"/>
      <c r="N10" s="20"/>
      <c r="O10" s="20"/>
    </row>
    <row r="11" spans="1:15" ht="25.5" customHeight="1" thickBot="1">
      <c r="A11" s="10"/>
      <c r="B11" s="200" t="s">
        <v>125</v>
      </c>
      <c r="C11" s="201"/>
      <c r="D11" s="131" t="s">
        <v>35</v>
      </c>
      <c r="E11" s="132" t="s">
        <v>37</v>
      </c>
      <c r="F11" s="132" t="s">
        <v>44</v>
      </c>
      <c r="G11" s="132" t="s">
        <v>46</v>
      </c>
      <c r="H11" s="146" t="s">
        <v>51</v>
      </c>
      <c r="I11" s="19"/>
      <c r="J11" s="19"/>
      <c r="K11" s="19"/>
      <c r="L11" s="19"/>
      <c r="M11" s="20"/>
      <c r="N11" s="20"/>
      <c r="O11" s="20"/>
    </row>
    <row r="12" spans="1:15" ht="27.75" customHeight="1" thickBot="1">
      <c r="A12" s="10"/>
      <c r="B12" s="122"/>
      <c r="C12" s="122"/>
      <c r="D12" s="133"/>
      <c r="E12" s="133"/>
      <c r="F12" s="133"/>
      <c r="G12" s="133"/>
      <c r="H12" s="133"/>
      <c r="I12" s="133"/>
      <c r="J12" s="133"/>
      <c r="K12" s="133"/>
      <c r="L12" s="133"/>
      <c r="M12" s="10"/>
      <c r="N12" s="10"/>
      <c r="O12" s="10"/>
    </row>
    <row r="13" spans="1:17" ht="27.75" customHeight="1" thickBot="1">
      <c r="A13" s="255" t="s">
        <v>158</v>
      </c>
      <c r="B13" s="256"/>
      <c r="C13" s="258" t="s">
        <v>61</v>
      </c>
      <c r="D13" s="52" t="str">
        <f>IF('予選ﾘｰｸﾞ順位'!G15="","",'予選ﾘｰｸﾞ順位'!G15)</f>
        <v>生駒Ａ</v>
      </c>
      <c r="E13" s="53" t="str">
        <f>IF('予選ﾘｰｸﾞ順位'!H15="","",'予選ﾘｰｸﾞ順位'!H15)</f>
        <v>高松商Ａ</v>
      </c>
      <c r="F13" s="53" t="str">
        <f>IF('予選ﾘｰｸﾞ順位'!I15="","",'予選ﾘｰｸﾞ順位'!I15)</f>
        <v>今治北</v>
      </c>
      <c r="G13" s="53" t="str">
        <f>IF('予選ﾘｰｸﾞ順位'!J15="","",'予選ﾘｰｸﾞ順位'!J15)</f>
        <v>祇園北</v>
      </c>
      <c r="H13" s="53" t="str">
        <f>IF('予選ﾘｰｸﾞ順位'!K15="","",'予選ﾘｰｸﾞ順位'!K15)</f>
        <v>宇和島東</v>
      </c>
      <c r="I13" s="99" t="s">
        <v>2</v>
      </c>
      <c r="J13" s="100" t="s">
        <v>3</v>
      </c>
      <c r="K13" s="100" t="s">
        <v>4</v>
      </c>
      <c r="L13" s="101" t="s">
        <v>5</v>
      </c>
      <c r="M13" s="259" t="s">
        <v>25</v>
      </c>
      <c r="N13" s="260" t="s">
        <v>0</v>
      </c>
      <c r="O13" s="261" t="s">
        <v>1</v>
      </c>
      <c r="Q13" s="155" t="s">
        <v>333</v>
      </c>
    </row>
    <row r="14" spans="1:17" ht="27.75" customHeight="1">
      <c r="A14" s="103" t="s">
        <v>13</v>
      </c>
      <c r="B14" s="241" t="str">
        <f>IF(D13="","",D13)</f>
        <v>生駒Ａ</v>
      </c>
      <c r="C14" s="242"/>
      <c r="D14" s="35"/>
      <c r="E14" s="30" t="s">
        <v>316</v>
      </c>
      <c r="F14" s="188" t="s">
        <v>308</v>
      </c>
      <c r="G14" s="30" t="s">
        <v>309</v>
      </c>
      <c r="H14" s="188" t="s">
        <v>311</v>
      </c>
      <c r="I14" s="104">
        <f>IF(LEFT(H14,1)="3",1,0)+IF(LEFT(G14,1)="3",1,0)+IF(LEFT(F14,1)="3",1,0)+IF(LEFT(E14,1)="3",1,0)+IF(LEFT(D14,1)="3",1,0)</f>
        <v>1</v>
      </c>
      <c r="J14" s="105">
        <f>IF(RIGHT(H14,1)="3",1,0)+IF(RIGHT(G14,1)="3",1,0)+IF(RIGHT(F14,1)="3",1,0)+IF(RIGHT(E14,1)="3",1,0)+IF(RIGHT(D14,1)="3",1,0)</f>
        <v>3</v>
      </c>
      <c r="K14" s="105">
        <f>IF(LEFT(H14,1)="W",1,0)+IF(LEFT(G14,1)="W",1,0)+IF(LEFT(F14,1)="W",1,0)+IF(LEFT(E14,1)="W",1,0)+IF(LEFT(D14,1)="W",1,0)</f>
        <v>0</v>
      </c>
      <c r="L14" s="106">
        <f>IF(LEFT(H14,1)="L",1,0)+IF(LEFT(G14,1)="L",1,0)+IF(LEFT(F14,1)="L",1,0)+IF(LEFT(E14,1)="L",1,0)+IF(LEFT(D14,1)="L",1,0)</f>
        <v>0</v>
      </c>
      <c r="M14" s="107" t="str">
        <f>IF(SUM(I14:L14)=0,"/",I14+K14&amp;"/"&amp;J14+L14)</f>
        <v>1/3</v>
      </c>
      <c r="N14" s="108">
        <f>IF(SUM(I14:L14)=0,"",I14*2+J14+K14*2)</f>
        <v>5</v>
      </c>
      <c r="O14" s="109">
        <v>5</v>
      </c>
      <c r="P14" s="22" t="str">
        <f>B14</f>
        <v>生駒Ａ</v>
      </c>
      <c r="Q14" s="156" t="s">
        <v>334</v>
      </c>
    </row>
    <row r="15" spans="1:16" ht="27.75" customHeight="1">
      <c r="A15" s="110" t="s">
        <v>14</v>
      </c>
      <c r="B15" s="243" t="str">
        <f>IF(E13="","",E13)</f>
        <v>高松商Ａ</v>
      </c>
      <c r="C15" s="244"/>
      <c r="D15" s="36" t="str">
        <f>IF(LEFT(E14,1)="W","L W/O",IF(LEFT(E14,1)="L","W W/O",IF(E14="-","-",RIGHT(E14,1)&amp;"-"&amp;LEFT(E14,1))))</f>
        <v>3-0</v>
      </c>
      <c r="E15" s="5"/>
      <c r="F15" s="3" t="s">
        <v>307</v>
      </c>
      <c r="G15" s="3" t="s">
        <v>308</v>
      </c>
      <c r="H15" s="3" t="s">
        <v>312</v>
      </c>
      <c r="I15" s="111">
        <f>IF(LEFT(H15,1)="3",1,0)+IF(LEFT(G15,1)="3",1,0)+IF(LEFT(F15,1)="3",1,0)+IF(LEFT(E15,1)="3",1,0)+IF(LEFT(D15,1)="3",1,0)</f>
        <v>3</v>
      </c>
      <c r="J15" s="112">
        <f>IF(RIGHT(H15,1)="3",1,0)+IF(RIGHT(G15,1)="3",1,0)+IF(RIGHT(F15,1)="3",1,0)+IF(RIGHT(E15,1)="3",1,0)+IF(RIGHT(D15,1)="3",1,0)</f>
        <v>1</v>
      </c>
      <c r="K15" s="112">
        <f>IF(LEFT(H15,1)="W",1,0)+IF(LEFT(G15,1)="W",1,0)+IF(LEFT(F15,1)="W",1,0)+IF(LEFT(E15,1)="W",1,0)+IF(LEFT(D15,1)="W",1,0)</f>
        <v>0</v>
      </c>
      <c r="L15" s="113">
        <f>IF(LEFT(H15,1)="L",1,0)+IF(LEFT(G15,1)="L",1,0)+IF(LEFT(F15,1)="L",1,0)+IF(LEFT(E15,1)="L",1,0)+IF(LEFT(D15,1)="L",1,0)</f>
        <v>0</v>
      </c>
      <c r="M15" s="114" t="str">
        <f>IF(SUM(I15:L15)=0,"/",I15+K15&amp;"/"&amp;J15+L15)</f>
        <v>3/1</v>
      </c>
      <c r="N15" s="115">
        <f>IF(SUM(I15:L15)=0,"",I15*2+J15+K15*2)</f>
        <v>7</v>
      </c>
      <c r="O15" s="116">
        <f>IF(SUM(I15:L15)=0,"",RANK(N15,$N$14:$N$18,0))</f>
        <v>2</v>
      </c>
      <c r="P15" s="22" t="str">
        <f>B15</f>
        <v>高松商Ａ</v>
      </c>
    </row>
    <row r="16" spans="1:17" ht="27.75" customHeight="1">
      <c r="A16" s="110" t="s">
        <v>15</v>
      </c>
      <c r="B16" s="243" t="str">
        <f>IF(F13="","",F13)</f>
        <v>今治北</v>
      </c>
      <c r="C16" s="244"/>
      <c r="D16" s="179" t="str">
        <f>IF(LEFT(F14,1)="W","L W/O",IF(LEFT(F14,1)="L","W W/O",IF(F14="-","-",RIGHT(F14,1)&amp;"-"&amp;LEFT(F14,1))))</f>
        <v>3-1</v>
      </c>
      <c r="E16" s="7" t="str">
        <f>IF(LEFT(F15,1)="W","L W/O",IF(LEFT(F15,1)="L","W W/O",IF(F15="-","-",RIGHT(F15,1)&amp;"-"&amp;LEFT(F15,1))))</f>
        <v>0-3</v>
      </c>
      <c r="F16" s="5"/>
      <c r="G16" s="3" t="s">
        <v>308</v>
      </c>
      <c r="H16" s="172" t="s">
        <v>308</v>
      </c>
      <c r="I16" s="111">
        <f>IF(LEFT(H16,1)="3",1,0)+IF(LEFT(G16,1)="3",1,0)+IF(LEFT(F16,1)="3",1,0)+IF(LEFT(E16,1)="3",1,0)+IF(LEFT(D16,1)="3",1,0)</f>
        <v>1</v>
      </c>
      <c r="J16" s="112">
        <f>IF(RIGHT(H16,1)="3",1,0)+IF(RIGHT(G16,1)="3",1,0)+IF(RIGHT(F16,1)="3",1,0)+IF(RIGHT(E16,1)="3",1,0)+IF(RIGHT(D16,1)="3",1,0)</f>
        <v>3</v>
      </c>
      <c r="K16" s="112">
        <f>IF(LEFT(H16,1)="W",1,0)+IF(LEFT(G16,1)="W",1,0)+IF(LEFT(F16,1)="W",1,0)+IF(LEFT(E16,1)="W",1,0)+IF(LEFT(D16,1)="W",1,0)</f>
        <v>0</v>
      </c>
      <c r="L16" s="113">
        <f>IF(LEFT(H16,1)="L",1,0)+IF(LEFT(G16,1)="L",1,0)+IF(LEFT(F16,1)="L",1,0)+IF(LEFT(E16,1)="L",1,0)+IF(LEFT(D16,1)="L",1,0)</f>
        <v>0</v>
      </c>
      <c r="M16" s="114" t="str">
        <f>IF(SUM(I16:L16)=0,"/",I16+K16&amp;"/"&amp;J16+L16)</f>
        <v>1/3</v>
      </c>
      <c r="N16" s="115">
        <f>IF(SUM(I16:L16)=0,"",I16*2+J16+K16*2)</f>
        <v>5</v>
      </c>
      <c r="O16" s="116">
        <v>4</v>
      </c>
      <c r="P16" s="22" t="str">
        <f>B16</f>
        <v>今治北</v>
      </c>
      <c r="Q16" s="156" t="s">
        <v>335</v>
      </c>
    </row>
    <row r="17" spans="1:16" ht="27.75" customHeight="1">
      <c r="A17" s="110" t="s">
        <v>16</v>
      </c>
      <c r="B17" s="243" t="str">
        <f>IF(G13="","",G13)</f>
        <v>祇園北</v>
      </c>
      <c r="C17" s="244"/>
      <c r="D17" s="36" t="str">
        <f>IF(LEFT(G14,1)="W","L W/O",IF(LEFT(G14,1)="L","W W/O",IF(G14="-","-",RIGHT(G14,1)&amp;"-"&amp;LEFT(G14,1))))</f>
        <v>3-0</v>
      </c>
      <c r="E17" s="7" t="str">
        <f>IF(LEFT(G15,1)="W","L W/O",IF(LEFT(G15,1)="L","W W/O",IF(G15="-","-",RIGHT(G15,1)&amp;"-"&amp;LEFT(G15,1))))</f>
        <v>3-1</v>
      </c>
      <c r="F17" s="7" t="str">
        <f>IF(LEFT(G16,1)="W","L W/O",IF(LEFT(G16,1)="L","W W/O",IF(G16="-","-",RIGHT(G16,1)&amp;"-"&amp;LEFT(G16,1))))</f>
        <v>3-1</v>
      </c>
      <c r="G17" s="5"/>
      <c r="H17" s="3" t="s">
        <v>312</v>
      </c>
      <c r="I17" s="111">
        <f>IF(LEFT(H17,1)="3",1,0)+IF(LEFT(G17,1)="3",1,0)+IF(LEFT(F17,1)="3",1,0)+IF(LEFT(E17,1)="3",1,0)+IF(LEFT(D17,1)="3",1,0)</f>
        <v>4</v>
      </c>
      <c r="J17" s="112">
        <f>IF(RIGHT(H17,1)="3",1,0)+IF(RIGHT(G17,1)="3",1,0)+IF(RIGHT(F17,1)="3",1,0)+IF(RIGHT(E17,1)="3",1,0)+IF(RIGHT(D17,1)="3",1,0)</f>
        <v>0</v>
      </c>
      <c r="K17" s="112">
        <f>IF(LEFT(H17,1)="W",1,0)+IF(LEFT(G17,1)="W",1,0)+IF(LEFT(F17,1)="W",1,0)+IF(LEFT(E17,1)="W",1,0)+IF(LEFT(D17,1)="W",1,0)</f>
        <v>0</v>
      </c>
      <c r="L17" s="113">
        <f>IF(LEFT(H17,1)="L",1,0)+IF(LEFT(G17,1)="L",1,0)+IF(LEFT(F17,1)="L",1,0)+IF(LEFT(E17,1)="L",1,0)+IF(LEFT(D17,1)="L",1,0)</f>
        <v>0</v>
      </c>
      <c r="M17" s="114" t="str">
        <f>IF(SUM(I17:L17)=0,"/",I17+K17&amp;"/"&amp;J17+L17)</f>
        <v>4/0</v>
      </c>
      <c r="N17" s="115">
        <f>IF(SUM(I17:L17)=0,"",I17*2+J17+K17*2)</f>
        <v>8</v>
      </c>
      <c r="O17" s="116">
        <f>IF(SUM(I17:L17)=0,"",RANK(N17,$N$14:$N$18,0))</f>
        <v>1</v>
      </c>
      <c r="P17" s="22" t="str">
        <f>B17</f>
        <v>祇園北</v>
      </c>
    </row>
    <row r="18" spans="1:17" ht="27.75" customHeight="1" thickBot="1">
      <c r="A18" s="144" t="s">
        <v>66</v>
      </c>
      <c r="B18" s="245" t="str">
        <f>IF(H13="","",H13)</f>
        <v>宇和島東</v>
      </c>
      <c r="C18" s="246"/>
      <c r="D18" s="192" t="str">
        <f>IF(LEFT(H14,1)="W","L W/O",IF(LEFT(H14,1)="L","W W/O",IF(H14="-","-",RIGHT(H14,1)&amp;"-"&amp;LEFT(H14,1))))</f>
        <v>2-3</v>
      </c>
      <c r="E18" s="8" t="str">
        <f>IF(LEFT(H15,1)="W","L W/O",IF(LEFT(H15,1)="L","W W/O",IF(H15="-","-",RIGHT(H15,1)&amp;"-"&amp;LEFT(H15,1))))</f>
        <v>1-3</v>
      </c>
      <c r="F18" s="181" t="str">
        <f>IF(LEFT(H16,1)="W","L W/O",IF(LEFT(H16,1)="L","W W/O",IF(H16="-","-",RIGHT(H16,1)&amp;"-"&amp;LEFT(H16,1))))</f>
        <v>3-1</v>
      </c>
      <c r="G18" s="8" t="str">
        <f>IF(LEFT(H17,1)="W","L W/O",IF(LEFT(H17,1)="L","W W/O",IF(H17="-","-",RIGHT(H17,1)&amp;"-"&amp;LEFT(H17,1))))</f>
        <v>1-3</v>
      </c>
      <c r="H18" s="23"/>
      <c r="I18" s="119">
        <f>IF(LEFT(H18,1)="3",1,0)+IF(LEFT(G18,1)="3",1,0)+IF(LEFT(F18,1)="3",1,0)+IF(LEFT(E18,1)="3",1,0)+IF(LEFT(D18,1)="3",1,0)</f>
        <v>1</v>
      </c>
      <c r="J18" s="120">
        <f>IF(RIGHT(H18,1)="3",1,0)+IF(RIGHT(G18,1)="3",1,0)+IF(RIGHT(F18,1)="3",1,0)+IF(RIGHT(E18,1)="3",1,0)+IF(RIGHT(D18,1)="3",1,0)</f>
        <v>3</v>
      </c>
      <c r="K18" s="120">
        <f>IF(LEFT(H18,1)="W",1,0)+IF(LEFT(G18,1)="W",1,0)+IF(LEFT(F18,1)="W",1,0)+IF(LEFT(E18,1)="W",1,0)+IF(LEFT(D18,1)="W",1,0)</f>
        <v>0</v>
      </c>
      <c r="L18" s="121">
        <f>IF(LEFT(H18,1)="L",1,0)+IF(LEFT(G18,1)="L",1,0)+IF(LEFT(F18,1)="L",1,0)+IF(LEFT(E18,1)="L",1,0)+IF(LEFT(D18,1)="L",1,0)</f>
        <v>0</v>
      </c>
      <c r="M18" s="90" t="str">
        <f>IF(SUM(I18:L18)=0,"/",I18+K18&amp;"/"&amp;J18+L18)</f>
        <v>1/3</v>
      </c>
      <c r="N18" s="91">
        <f>IF(SUM(I18:L18)=0,"",I18*2+J18+K18*2)</f>
        <v>5</v>
      </c>
      <c r="O18" s="92">
        <f>IF(SUM(I18:L18)=0,"",RANK(N18,$N$14:$N$18,0))</f>
        <v>3</v>
      </c>
      <c r="P18" s="22" t="str">
        <f>B18</f>
        <v>宇和島東</v>
      </c>
      <c r="Q18" s="156" t="s">
        <v>336</v>
      </c>
    </row>
    <row r="19" spans="1:15" ht="27.75" customHeight="1" thickBot="1">
      <c r="A19" s="10"/>
      <c r="B19" s="21"/>
      <c r="C19" s="21"/>
      <c r="D19" s="15"/>
      <c r="E19" s="15"/>
      <c r="F19" s="15"/>
      <c r="G19" s="15"/>
      <c r="H19" s="15"/>
      <c r="I19" s="19"/>
      <c r="J19" s="19"/>
      <c r="K19" s="19"/>
      <c r="L19" s="19"/>
      <c r="M19" s="20"/>
      <c r="N19" s="20"/>
      <c r="O19" s="20"/>
    </row>
    <row r="20" spans="2:8" ht="25.5" customHeight="1" thickBot="1">
      <c r="B20" s="262" t="s">
        <v>17</v>
      </c>
      <c r="C20" s="263"/>
      <c r="D20" s="123" t="s">
        <v>18</v>
      </c>
      <c r="E20" s="100" t="s">
        <v>19</v>
      </c>
      <c r="F20" s="100" t="s">
        <v>20</v>
      </c>
      <c r="G20" s="100" t="s">
        <v>21</v>
      </c>
      <c r="H20" s="102" t="s">
        <v>22</v>
      </c>
    </row>
    <row r="21" spans="2:8" ht="25.5" customHeight="1">
      <c r="B21" s="221" t="s">
        <v>122</v>
      </c>
      <c r="C21" s="222"/>
      <c r="D21" s="125" t="s">
        <v>114</v>
      </c>
      <c r="E21" s="126" t="s">
        <v>115</v>
      </c>
      <c r="F21" s="126" t="s">
        <v>117</v>
      </c>
      <c r="G21" s="126" t="s">
        <v>118</v>
      </c>
      <c r="H21" s="145" t="s">
        <v>47</v>
      </c>
    </row>
    <row r="22" spans="2:8" ht="25.5" customHeight="1" thickBot="1">
      <c r="B22" s="200" t="s">
        <v>123</v>
      </c>
      <c r="C22" s="201"/>
      <c r="D22" s="131" t="s">
        <v>95</v>
      </c>
      <c r="E22" s="132" t="s">
        <v>116</v>
      </c>
      <c r="F22" s="132" t="s">
        <v>92</v>
      </c>
      <c r="G22" s="132" t="s">
        <v>119</v>
      </c>
      <c r="H22" s="146" t="s">
        <v>85</v>
      </c>
    </row>
    <row r="23" ht="27.75" customHeight="1"/>
    <row r="24" ht="27.75" customHeight="1" thickBot="1"/>
    <row r="25" spans="2:8" ht="27.75" customHeight="1" thickBot="1">
      <c r="B25" s="264" t="s">
        <v>52</v>
      </c>
      <c r="C25" s="265"/>
      <c r="D25" s="136" t="s">
        <v>164</v>
      </c>
      <c r="E25" s="137"/>
      <c r="F25" s="138" t="s">
        <v>165</v>
      </c>
      <c r="H25" s="266" t="s">
        <v>340</v>
      </c>
    </row>
    <row r="26" spans="2:17" ht="27.75" customHeight="1">
      <c r="B26" s="230">
        <v>1</v>
      </c>
      <c r="C26" s="199"/>
      <c r="D26" s="61" t="str">
        <f>VLOOKUP($B26,$O$3:$P$7,2,FALSE)</f>
        <v>明徳義塾Ｂ</v>
      </c>
      <c r="E26" s="30" t="s">
        <v>317</v>
      </c>
      <c r="F26" s="58" t="str">
        <f>VLOOKUP($B26,$O$14:$P$18,2,FALSE)</f>
        <v>祇園北</v>
      </c>
      <c r="H26" s="75">
        <v>11</v>
      </c>
      <c r="I26" s="93" t="e">
        <f>VLOOKUP($B26,$Q$17:$R$23,2,FALSE)</f>
        <v>#N/A</v>
      </c>
      <c r="J26" s="82">
        <v>47</v>
      </c>
      <c r="K26" s="82"/>
      <c r="L26" s="82"/>
      <c r="M26" s="139" t="s">
        <v>266</v>
      </c>
      <c r="N26" s="235">
        <f>H26+5</f>
        <v>16</v>
      </c>
      <c r="O26" s="236"/>
      <c r="P26" s="147"/>
      <c r="Q26" s="139" t="s">
        <v>253</v>
      </c>
    </row>
    <row r="27" spans="2:17" ht="27.75" customHeight="1">
      <c r="B27" s="227">
        <v>2</v>
      </c>
      <c r="C27" s="228"/>
      <c r="D27" s="62" t="str">
        <f>VLOOKUP($B27,$O$3:$P$7,2,FALSE)</f>
        <v>長崎女商Ｂ</v>
      </c>
      <c r="E27" s="3" t="s">
        <v>316</v>
      </c>
      <c r="F27" s="59" t="str">
        <f>VLOOKUP($B27,$O$14:$P$18,2,FALSE)</f>
        <v>高松商Ａ</v>
      </c>
      <c r="H27" s="77">
        <f>H26+1</f>
        <v>12</v>
      </c>
      <c r="I27" s="148" t="s">
        <v>222</v>
      </c>
      <c r="J27" s="83">
        <v>48</v>
      </c>
      <c r="K27" s="141"/>
      <c r="L27" s="83"/>
      <c r="M27" s="140" t="s">
        <v>304</v>
      </c>
      <c r="N27" s="237">
        <f>N26+1</f>
        <v>17</v>
      </c>
      <c r="O27" s="238"/>
      <c r="P27" s="149"/>
      <c r="Q27" s="140" t="s">
        <v>303</v>
      </c>
    </row>
    <row r="28" spans="2:17" ht="27.75" customHeight="1">
      <c r="B28" s="227">
        <v>3</v>
      </c>
      <c r="C28" s="228"/>
      <c r="D28" s="62" t="str">
        <f>VLOOKUP($B28,$O$3:$P$7,2,FALSE)</f>
        <v>明石南</v>
      </c>
      <c r="E28" s="3" t="s">
        <v>312</v>
      </c>
      <c r="F28" s="59" t="str">
        <f>VLOOKUP($B28,$O$14:$P$18,2,FALSE)</f>
        <v>宇和島東</v>
      </c>
      <c r="H28" s="77">
        <f>H27+1</f>
        <v>13</v>
      </c>
      <c r="I28" s="148" t="s">
        <v>220</v>
      </c>
      <c r="J28" s="83">
        <v>49</v>
      </c>
      <c r="K28" s="141"/>
      <c r="L28" s="83"/>
      <c r="M28" s="140" t="s">
        <v>302</v>
      </c>
      <c r="N28" s="237">
        <f>N27+1</f>
        <v>18</v>
      </c>
      <c r="O28" s="238"/>
      <c r="P28" s="149"/>
      <c r="Q28" s="140" t="s">
        <v>301</v>
      </c>
    </row>
    <row r="29" spans="2:17" ht="27.75" customHeight="1">
      <c r="B29" s="227">
        <v>4</v>
      </c>
      <c r="C29" s="228"/>
      <c r="D29" s="62" t="str">
        <f>VLOOKUP($B29,$O$3:$P$7,2,FALSE)</f>
        <v>今治南</v>
      </c>
      <c r="E29" s="3" t="s">
        <v>314</v>
      </c>
      <c r="F29" s="59" t="str">
        <f>VLOOKUP($B29,$O$14:$P$18,2,FALSE)</f>
        <v>今治北</v>
      </c>
      <c r="H29" s="77">
        <f>H28+1</f>
        <v>14</v>
      </c>
      <c r="I29" s="148" t="s">
        <v>286</v>
      </c>
      <c r="J29" s="83">
        <v>50</v>
      </c>
      <c r="K29" s="141"/>
      <c r="L29" s="83"/>
      <c r="M29" s="140" t="s">
        <v>299</v>
      </c>
      <c r="N29" s="237">
        <f>N28+1</f>
        <v>19</v>
      </c>
      <c r="O29" s="238"/>
      <c r="P29" s="149"/>
      <c r="Q29" s="140" t="s">
        <v>254</v>
      </c>
    </row>
    <row r="30" spans="2:17" ht="27.75" customHeight="1" thickBot="1">
      <c r="B30" s="225">
        <v>5</v>
      </c>
      <c r="C30" s="226"/>
      <c r="D30" s="63" t="str">
        <f>VLOOKUP($B30,$O$3:$P$7,2,FALSE)</f>
        <v>美作</v>
      </c>
      <c r="E30" s="6" t="s">
        <v>317</v>
      </c>
      <c r="F30" s="60" t="str">
        <f>VLOOKUP($B30,$O$14:$P$18,2,FALSE)</f>
        <v>生駒Ａ</v>
      </c>
      <c r="H30" s="78">
        <f>H29+1</f>
        <v>15</v>
      </c>
      <c r="I30" s="152" t="s">
        <v>219</v>
      </c>
      <c r="J30" s="84">
        <v>51</v>
      </c>
      <c r="K30" s="142"/>
      <c r="L30" s="84"/>
      <c r="M30" s="143" t="s">
        <v>300</v>
      </c>
      <c r="N30" s="233">
        <f>N29+1</f>
        <v>20</v>
      </c>
      <c r="O30" s="234"/>
      <c r="P30" s="153"/>
      <c r="Q30" s="143" t="s">
        <v>256</v>
      </c>
    </row>
  </sheetData>
  <sheetProtection/>
  <mergeCells count="31">
    <mergeCell ref="B3:C3"/>
    <mergeCell ref="A1:B1"/>
    <mergeCell ref="C1:D1"/>
    <mergeCell ref="A2:B2"/>
    <mergeCell ref="B4:C4"/>
    <mergeCell ref="B5:C5"/>
    <mergeCell ref="B6:C6"/>
    <mergeCell ref="B7:C7"/>
    <mergeCell ref="A13:B13"/>
    <mergeCell ref="B9:C9"/>
    <mergeCell ref="B10:C10"/>
    <mergeCell ref="B11:C11"/>
    <mergeCell ref="B15:C15"/>
    <mergeCell ref="B14:C14"/>
    <mergeCell ref="B27:C27"/>
    <mergeCell ref="B28:C28"/>
    <mergeCell ref="B16:C16"/>
    <mergeCell ref="B17:C17"/>
    <mergeCell ref="B18:C18"/>
    <mergeCell ref="B20:C20"/>
    <mergeCell ref="B29:C29"/>
    <mergeCell ref="B30:C30"/>
    <mergeCell ref="B21:C21"/>
    <mergeCell ref="B22:C22"/>
    <mergeCell ref="B25:C25"/>
    <mergeCell ref="B26:C26"/>
    <mergeCell ref="N30:O30"/>
    <mergeCell ref="N26:O26"/>
    <mergeCell ref="N27:O27"/>
    <mergeCell ref="N28:O28"/>
    <mergeCell ref="N29:O29"/>
  </mergeCells>
  <conditionalFormatting sqref="D26:D30 F26:F30">
    <cfRule type="expression" priority="1" dxfId="11" stopIfTrue="1">
      <formula>ISERROR(D26)=TRUE</formula>
    </cfRule>
  </conditionalFormatting>
  <dataValidations count="1">
    <dataValidation allowBlank="1" showInputMessage="1" showErrorMessage="1" imeMode="off" sqref="E14:H14 F4:H4 H5:H6 G5 E3:H3 F15:H15 H16:H17 G16 E26:E30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Q30"/>
  <sheetViews>
    <sheetView view="pageBreakPreview" zoomScale="115" zoomScaleSheetLayoutView="115" zoomScalePageLayoutView="0" workbookViewId="0" topLeftCell="C10">
      <selection activeCell="G28" sqref="G28"/>
    </sheetView>
  </sheetViews>
  <sheetFormatPr defaultColWidth="9.00390625" defaultRowHeight="30" customHeight="1"/>
  <cols>
    <col min="1" max="2" width="4.625" style="22" customWidth="1"/>
    <col min="3" max="8" width="10.625" style="22" customWidth="1"/>
    <col min="9" max="12" width="6.875" style="22" hidden="1" customWidth="1"/>
    <col min="13" max="13" width="10.625" style="22" customWidth="1"/>
    <col min="14" max="15" width="5.625" style="22" customWidth="1"/>
    <col min="16" max="16" width="9.00390625" style="22" hidden="1" customWidth="1"/>
    <col min="17" max="17" width="10.625" style="22" customWidth="1"/>
    <col min="18" max="18" width="12.50390625" style="22" customWidth="1"/>
    <col min="19" max="16384" width="9.00390625" style="22" customWidth="1"/>
  </cols>
  <sheetData>
    <row r="1" spans="1:5" ht="27.75" customHeight="1" thickBot="1">
      <c r="A1" s="229" t="s">
        <v>7</v>
      </c>
      <c r="B1" s="229"/>
      <c r="C1" s="229" t="s">
        <v>148</v>
      </c>
      <c r="D1" s="229"/>
      <c r="E1" s="98" t="s">
        <v>153</v>
      </c>
    </row>
    <row r="2" spans="1:15" ht="27.75" customHeight="1" thickBot="1">
      <c r="A2" s="255" t="s">
        <v>159</v>
      </c>
      <c r="B2" s="256"/>
      <c r="C2" s="258" t="s">
        <v>208</v>
      </c>
      <c r="D2" s="52" t="str">
        <f>IF('予選ﾘｰｸﾞ順位'!B16="","",'予選ﾘｰｸﾞ順位'!B16)</f>
        <v>松江商</v>
      </c>
      <c r="E2" s="53" t="str">
        <f>IF('予選ﾘｰｸﾞ順位'!C16="","",'予選ﾘｰｸﾞ順位'!C16)</f>
        <v>山口</v>
      </c>
      <c r="F2" s="53" t="str">
        <f>IF('予選ﾘｰｸﾞ順位'!D16="","",'予選ﾘｰｸﾞ順位'!D16)</f>
        <v>出雲西Ｂ</v>
      </c>
      <c r="G2" s="53" t="str">
        <f>IF('予選ﾘｰｸﾞ順位'!E16="","",'予選ﾘｰｸﾞ順位'!E16)</f>
        <v>川之石</v>
      </c>
      <c r="H2" s="53" t="str">
        <f>IF('予選ﾘｰｸﾞ順位'!F16="","",'予選ﾘｰｸﾞ順位'!F16)</f>
        <v>京都学園</v>
      </c>
      <c r="I2" s="99" t="s">
        <v>2</v>
      </c>
      <c r="J2" s="100" t="s">
        <v>3</v>
      </c>
      <c r="K2" s="100" t="s">
        <v>4</v>
      </c>
      <c r="L2" s="101" t="s">
        <v>5</v>
      </c>
      <c r="M2" s="259" t="s">
        <v>25</v>
      </c>
      <c r="N2" s="260" t="s">
        <v>0</v>
      </c>
      <c r="O2" s="261" t="s">
        <v>1</v>
      </c>
    </row>
    <row r="3" spans="1:16" ht="27.75" customHeight="1">
      <c r="A3" s="103" t="s">
        <v>8</v>
      </c>
      <c r="B3" s="241" t="str">
        <f>IF(D2="","",D2)</f>
        <v>松江商</v>
      </c>
      <c r="C3" s="242"/>
      <c r="D3" s="35"/>
      <c r="E3" s="30" t="s">
        <v>318</v>
      </c>
      <c r="F3" s="30" t="s">
        <v>313</v>
      </c>
      <c r="G3" s="30" t="s">
        <v>317</v>
      </c>
      <c r="H3" s="30" t="s">
        <v>318</v>
      </c>
      <c r="I3" s="104">
        <f>IF(LEFT(H3,1)="3",1,0)+IF(LEFT(G3,1)="3",1,0)+IF(LEFT(F3,1)="3",1,0)+IF(LEFT(E3,1)="3",1,0)+IF(LEFT(D3,1)="3",1,0)</f>
        <v>1</v>
      </c>
      <c r="J3" s="105">
        <f>IF(RIGHT(H3,1)="3",1,0)+IF(RIGHT(G3,1)="3",1,0)+IF(RIGHT(F3,1)="3",1,0)+IF(RIGHT(E3,1)="3",1,0)+IF(RIGHT(D3,1)="3",1,0)</f>
        <v>3</v>
      </c>
      <c r="K3" s="105">
        <f>IF(LEFT(H3,1)="W",1,0)+IF(LEFT(G3,1)="W",1,0)+IF(LEFT(F3,1)="W",1,0)+IF(LEFT(E3,1)="W",1,0)+IF(LEFT(D3,1)="W",1,0)</f>
        <v>0</v>
      </c>
      <c r="L3" s="106">
        <f>IF(LEFT(H3,1)="L",1,0)+IF(LEFT(G3,1)="L",1,0)+IF(LEFT(F3,1)="L",1,0)+IF(LEFT(E3,1)="L",1,0)+IF(LEFT(D3,1)="L",1,0)</f>
        <v>0</v>
      </c>
      <c r="M3" s="107" t="str">
        <f>IF(SUM(I3:L3)=0,"/",I3+K3&amp;"/"&amp;J3+L3)</f>
        <v>1/3</v>
      </c>
      <c r="N3" s="108">
        <f>IF(SUM(I3:L3)=0,"",I3*2+J3+K3*2)</f>
        <v>5</v>
      </c>
      <c r="O3" s="109">
        <f>IF(SUM(I3:L3)=0,"",RANK(N3,$N$3:$N$7,0))</f>
        <v>4</v>
      </c>
      <c r="P3" s="22" t="str">
        <f>B3</f>
        <v>松江商</v>
      </c>
    </row>
    <row r="4" spans="1:16" ht="27.75" customHeight="1">
      <c r="A4" s="110" t="s">
        <v>9</v>
      </c>
      <c r="B4" s="243" t="str">
        <f>IF(E2="","",E2)</f>
        <v>山口</v>
      </c>
      <c r="C4" s="244"/>
      <c r="D4" s="36" t="str">
        <f>IF(LEFT(E3,1)="W","L W/O",IF(LEFT(E3,1)="L","W W/O",IF(E3="-","-",RIGHT(E3,1)&amp;"-"&amp;LEFT(E3,1))))</f>
        <v>3-1</v>
      </c>
      <c r="E4" s="5"/>
      <c r="F4" s="3" t="s">
        <v>310</v>
      </c>
      <c r="G4" s="3" t="s">
        <v>310</v>
      </c>
      <c r="H4" s="3" t="s">
        <v>313</v>
      </c>
      <c r="I4" s="111">
        <f>IF(LEFT(H4,1)="3",1,0)+IF(LEFT(G4,1)="3",1,0)+IF(LEFT(F4,1)="3",1,0)+IF(LEFT(E4,1)="3",1,0)+IF(LEFT(D4,1)="3",1,0)</f>
        <v>3</v>
      </c>
      <c r="J4" s="112">
        <f>IF(RIGHT(H4,1)="3",1,0)+IF(RIGHT(G4,1)="3",1,0)+IF(RIGHT(F4,1)="3",1,0)+IF(RIGHT(E4,1)="3",1,0)+IF(RIGHT(D4,1)="3",1,0)</f>
        <v>1</v>
      </c>
      <c r="K4" s="112">
        <f>IF(LEFT(H4,1)="W",1,0)+IF(LEFT(G4,1)="W",1,0)+IF(LEFT(F4,1)="W",1,0)+IF(LEFT(E4,1)="W",1,0)+IF(LEFT(D4,1)="W",1,0)</f>
        <v>0</v>
      </c>
      <c r="L4" s="113">
        <f>IF(LEFT(H4,1)="L",1,0)+IF(LEFT(G4,1)="L",1,0)+IF(LEFT(F4,1)="L",1,0)+IF(LEFT(E4,1)="L",1,0)+IF(LEFT(D4,1)="L",1,0)</f>
        <v>0</v>
      </c>
      <c r="M4" s="114" t="str">
        <f>IF(SUM(I4:L4)=0,"/",I4+K4&amp;"/"&amp;J4+L4)</f>
        <v>3/1</v>
      </c>
      <c r="N4" s="115">
        <f>IF(SUM(I4:L4)=0,"",I4*2+J4+K4*2)</f>
        <v>7</v>
      </c>
      <c r="O4" s="116">
        <f>IF(SUM(I4:L4)=0,"",RANK(N4,$N$3:$N$7,0))</f>
        <v>2</v>
      </c>
      <c r="P4" s="22" t="str">
        <f>B4</f>
        <v>山口</v>
      </c>
    </row>
    <row r="5" spans="1:16" ht="27.75" customHeight="1">
      <c r="A5" s="110" t="s">
        <v>10</v>
      </c>
      <c r="B5" s="243" t="str">
        <f>IF(F2="","",F2)</f>
        <v>出雲西Ｂ</v>
      </c>
      <c r="C5" s="244"/>
      <c r="D5" s="36" t="str">
        <f>IF(LEFT(F3,1)="W","L W/O",IF(LEFT(F3,1)="L","W W/O",IF(F3="-","-",RIGHT(F3,1)&amp;"-"&amp;LEFT(F3,1))))</f>
        <v>3-2</v>
      </c>
      <c r="E5" s="7" t="str">
        <f>IF(LEFT(F4,1)="W","L W/O",IF(LEFT(F4,1)="L","W W/O",IF(F4="-","-",RIGHT(F4,1)&amp;"-"&amp;LEFT(F4,1))))</f>
        <v>1-3</v>
      </c>
      <c r="F5" s="5"/>
      <c r="G5" s="3" t="s">
        <v>311</v>
      </c>
      <c r="H5" s="3" t="s">
        <v>313</v>
      </c>
      <c r="I5" s="111">
        <f>IF(LEFT(H5,1)="3",1,0)+IF(LEFT(G5,1)="3",1,0)+IF(LEFT(F5,1)="3",1,0)+IF(LEFT(E5,1)="3",1,0)+IF(LEFT(D5,1)="3",1,0)</f>
        <v>2</v>
      </c>
      <c r="J5" s="112">
        <f>IF(RIGHT(H5,1)="3",1,0)+IF(RIGHT(G5,1)="3",1,0)+IF(RIGHT(F5,1)="3",1,0)+IF(RIGHT(E5,1)="3",1,0)+IF(RIGHT(D5,1)="3",1,0)</f>
        <v>2</v>
      </c>
      <c r="K5" s="112">
        <f>IF(LEFT(H5,1)="W",1,0)+IF(LEFT(G5,1)="W",1,0)+IF(LEFT(F5,1)="W",1,0)+IF(LEFT(E5,1)="W",1,0)+IF(LEFT(D5,1)="W",1,0)</f>
        <v>0</v>
      </c>
      <c r="L5" s="113">
        <f>IF(LEFT(H5,1)="L",1,0)+IF(LEFT(G5,1)="L",1,0)+IF(LEFT(F5,1)="L",1,0)+IF(LEFT(E5,1)="L",1,0)+IF(LEFT(D5,1)="L",1,0)</f>
        <v>0</v>
      </c>
      <c r="M5" s="114" t="str">
        <f>IF(SUM(I5:L5)=0,"/",I5+K5&amp;"/"&amp;J5+L5)</f>
        <v>2/2</v>
      </c>
      <c r="N5" s="115">
        <f>IF(SUM(I5:L5)=0,"",I5*2+J5+K5*2)</f>
        <v>6</v>
      </c>
      <c r="O5" s="116">
        <f>IF(SUM(I5:L5)=0,"",RANK(N5,$N$3:$N$7,0))</f>
        <v>3</v>
      </c>
      <c r="P5" s="22" t="str">
        <f>B5</f>
        <v>出雲西Ｂ</v>
      </c>
    </row>
    <row r="6" spans="1:16" ht="27.75" customHeight="1">
      <c r="A6" s="110" t="s">
        <v>11</v>
      </c>
      <c r="B6" s="243" t="str">
        <f>IF(G2="","",G2)</f>
        <v>川之石</v>
      </c>
      <c r="C6" s="244"/>
      <c r="D6" s="36" t="str">
        <f>IF(LEFT(G3,1)="W","L W/O",IF(LEFT(G3,1)="L","W W/O",IF(G3="-","-",RIGHT(G3,1)&amp;"-"&amp;LEFT(G3,1))))</f>
        <v>2-3</v>
      </c>
      <c r="E6" s="7" t="str">
        <f>IF(LEFT(G4,1)="W","L W/O",IF(LEFT(G4,1)="L","W W/O",IF(G4="-","-",RIGHT(G4,1)&amp;"-"&amp;LEFT(G4,1))))</f>
        <v>1-3</v>
      </c>
      <c r="F6" s="7" t="str">
        <f>IF(LEFT(G5,1)="W","L W/O",IF(LEFT(G5,1)="L","W W/O",IF(G5="-","-",RIGHT(G5,1)&amp;"-"&amp;LEFT(G5,1))))</f>
        <v>2-3</v>
      </c>
      <c r="G6" s="5"/>
      <c r="H6" s="3" t="s">
        <v>318</v>
      </c>
      <c r="I6" s="111">
        <f>IF(LEFT(H6,1)="3",1,0)+IF(LEFT(G6,1)="3",1,0)+IF(LEFT(F6,1)="3",1,0)+IF(LEFT(E6,1)="3",1,0)+IF(LEFT(D6,1)="3",1,0)</f>
        <v>0</v>
      </c>
      <c r="J6" s="112">
        <f>IF(RIGHT(H6,1)="3",1,0)+IF(RIGHT(G6,1)="3",1,0)+IF(RIGHT(F6,1)="3",1,0)+IF(RIGHT(E6,1)="3",1,0)+IF(RIGHT(D6,1)="3",1,0)</f>
        <v>4</v>
      </c>
      <c r="K6" s="112">
        <f>IF(LEFT(H6,1)="W",1,0)+IF(LEFT(G6,1)="W",1,0)+IF(LEFT(F6,1)="W",1,0)+IF(LEFT(E6,1)="W",1,0)+IF(LEFT(D6,1)="W",1,0)</f>
        <v>0</v>
      </c>
      <c r="L6" s="113">
        <f>IF(LEFT(H6,1)="L",1,0)+IF(LEFT(G6,1)="L",1,0)+IF(LEFT(F6,1)="L",1,0)+IF(LEFT(E6,1)="L",1,0)+IF(LEFT(D6,1)="L",1,0)</f>
        <v>0</v>
      </c>
      <c r="M6" s="114" t="str">
        <f>IF(SUM(I6:L6)=0,"/",I6+K6&amp;"/"&amp;J6+L6)</f>
        <v>0/4</v>
      </c>
      <c r="N6" s="115">
        <f>IF(SUM(I6:L6)=0,"",I6*2+J6+K6*2)</f>
        <v>4</v>
      </c>
      <c r="O6" s="116">
        <f>IF(SUM(I6:L6)=0,"",RANK(N6,$N$3:$N$7,0))</f>
        <v>5</v>
      </c>
      <c r="P6" s="22" t="str">
        <f>B6</f>
        <v>川之石</v>
      </c>
    </row>
    <row r="7" spans="1:16" ht="27.75" customHeight="1" thickBot="1">
      <c r="A7" s="144" t="s">
        <v>12</v>
      </c>
      <c r="B7" s="245" t="str">
        <f>IF(H2="","",H2)</f>
        <v>京都学園</v>
      </c>
      <c r="C7" s="246"/>
      <c r="D7" s="38" t="str">
        <f>IF(LEFT(H3,1)="W","L W/O",IF(LEFT(H3,1)="L","W W/O",IF(H3="-","-",RIGHT(H3,1)&amp;"-"&amp;LEFT(H3,1))))</f>
        <v>3-1</v>
      </c>
      <c r="E7" s="8" t="str">
        <f>IF(LEFT(H4,1)="W","L W/O",IF(LEFT(H4,1)="L","W W/O",IF(H4="-","-",RIGHT(H4,1)&amp;"-"&amp;LEFT(H4,1))))</f>
        <v>3-2</v>
      </c>
      <c r="F7" s="8" t="str">
        <f>IF(LEFT(H5,1)="W","L W/O",IF(LEFT(H5,1)="L","W W/O",IF(H5="-","-",RIGHT(H5,1)&amp;"-"&amp;LEFT(H5,1))))</f>
        <v>3-2</v>
      </c>
      <c r="G7" s="8" t="str">
        <f>IF(LEFT(H6,1)="W","L W/O",IF(LEFT(H6,1)="L","W W/O",IF(H6="-","-",RIGHT(H6,1)&amp;"-"&amp;LEFT(H6,1))))</f>
        <v>3-1</v>
      </c>
      <c r="H7" s="23"/>
      <c r="I7" s="119">
        <f>IF(LEFT(H7,1)="3",1,0)+IF(LEFT(G7,1)="3",1,0)+IF(LEFT(F7,1)="3",1,0)+IF(LEFT(E7,1)="3",1,0)+IF(LEFT(D7,1)="3",1,0)</f>
        <v>4</v>
      </c>
      <c r="J7" s="120">
        <f>IF(RIGHT(H7,1)="3",1,0)+IF(RIGHT(G7,1)="3",1,0)+IF(RIGHT(F7,1)="3",1,0)+IF(RIGHT(E7,1)="3",1,0)+IF(RIGHT(D7,1)="3",1,0)</f>
        <v>0</v>
      </c>
      <c r="K7" s="120">
        <f>IF(LEFT(H7,1)="W",1,0)+IF(LEFT(G7,1)="W",1,0)+IF(LEFT(F7,1)="W",1,0)+IF(LEFT(E7,1)="W",1,0)+IF(LEFT(D7,1)="W",1,0)</f>
        <v>0</v>
      </c>
      <c r="L7" s="121">
        <f>IF(LEFT(H7,1)="L",1,0)+IF(LEFT(G7,1)="L",1,0)+IF(LEFT(F7,1)="L",1,0)+IF(LEFT(E7,1)="L",1,0)+IF(LEFT(D7,1)="L",1,0)</f>
        <v>0</v>
      </c>
      <c r="M7" s="90" t="str">
        <f>IF(SUM(I7:L7)=0,"/",I7+K7&amp;"/"&amp;J7+L7)</f>
        <v>4/0</v>
      </c>
      <c r="N7" s="91">
        <f>IF(SUM(I7:L7)=0,"",I7*2+J7+K7*2)</f>
        <v>8</v>
      </c>
      <c r="O7" s="92">
        <f>IF(SUM(I7:L7)=0,"",RANK(N7,$N$3:$N$7,0))</f>
        <v>1</v>
      </c>
      <c r="P7" s="22" t="str">
        <f>B7</f>
        <v>京都学園</v>
      </c>
    </row>
    <row r="8" spans="1:15" ht="27.75" customHeight="1" thickBot="1">
      <c r="A8" s="10"/>
      <c r="B8" s="122"/>
      <c r="C8" s="122"/>
      <c r="D8" s="15"/>
      <c r="E8" s="15"/>
      <c r="F8" s="15"/>
      <c r="G8" s="15"/>
      <c r="H8" s="15"/>
      <c r="I8" s="19"/>
      <c r="J8" s="19"/>
      <c r="K8" s="19"/>
      <c r="L8" s="19"/>
      <c r="M8" s="20"/>
      <c r="N8" s="20"/>
      <c r="O8" s="20"/>
    </row>
    <row r="9" spans="1:15" ht="25.5" customHeight="1" thickBot="1">
      <c r="A9" s="10"/>
      <c r="B9" s="262" t="s">
        <v>17</v>
      </c>
      <c r="C9" s="263"/>
      <c r="D9" s="123" t="s">
        <v>18</v>
      </c>
      <c r="E9" s="100" t="s">
        <v>19</v>
      </c>
      <c r="F9" s="100" t="s">
        <v>20</v>
      </c>
      <c r="G9" s="100" t="s">
        <v>21</v>
      </c>
      <c r="H9" s="102" t="s">
        <v>22</v>
      </c>
      <c r="I9" s="19"/>
      <c r="J9" s="19"/>
      <c r="K9" s="19"/>
      <c r="L9" s="19"/>
      <c r="M9" s="20"/>
      <c r="N9" s="20"/>
      <c r="O9" s="20"/>
    </row>
    <row r="10" spans="1:15" ht="25.5" customHeight="1">
      <c r="A10" s="10"/>
      <c r="B10" s="221" t="s">
        <v>126</v>
      </c>
      <c r="C10" s="222"/>
      <c r="D10" s="125" t="s">
        <v>53</v>
      </c>
      <c r="E10" s="126" t="s">
        <v>54</v>
      </c>
      <c r="F10" s="126" t="s">
        <v>42</v>
      </c>
      <c r="G10" s="126" t="s">
        <v>55</v>
      </c>
      <c r="H10" s="145" t="s">
        <v>56</v>
      </c>
      <c r="I10" s="19"/>
      <c r="J10" s="19"/>
      <c r="K10" s="19"/>
      <c r="L10" s="19"/>
      <c r="M10" s="20"/>
      <c r="N10" s="20"/>
      <c r="O10" s="20"/>
    </row>
    <row r="11" spans="1:15" ht="25.5" customHeight="1" thickBot="1">
      <c r="A11" s="10"/>
      <c r="B11" s="200" t="s">
        <v>127</v>
      </c>
      <c r="C11" s="201"/>
      <c r="D11" s="131" t="s">
        <v>35</v>
      </c>
      <c r="E11" s="132" t="s">
        <v>37</v>
      </c>
      <c r="F11" s="132" t="s">
        <v>44</v>
      </c>
      <c r="G11" s="132" t="s">
        <v>46</v>
      </c>
      <c r="H11" s="146" t="s">
        <v>51</v>
      </c>
      <c r="I11" s="19"/>
      <c r="J11" s="19"/>
      <c r="K11" s="19"/>
      <c r="L11" s="19"/>
      <c r="M11" s="20"/>
      <c r="N11" s="20"/>
      <c r="O11" s="20"/>
    </row>
    <row r="12" spans="1:15" ht="27.75" customHeight="1" thickBot="1">
      <c r="A12" s="10"/>
      <c r="B12" s="122"/>
      <c r="C12" s="122"/>
      <c r="D12" s="133"/>
      <c r="E12" s="133"/>
      <c r="F12" s="133"/>
      <c r="G12" s="133"/>
      <c r="H12" s="133"/>
      <c r="I12" s="133"/>
      <c r="J12" s="133"/>
      <c r="K12" s="133"/>
      <c r="L12" s="133"/>
      <c r="M12" s="10"/>
      <c r="N12" s="10"/>
      <c r="O12" s="10"/>
    </row>
    <row r="13" spans="1:17" ht="27.75" customHeight="1" thickBot="1">
      <c r="A13" s="255" t="s">
        <v>160</v>
      </c>
      <c r="B13" s="256"/>
      <c r="C13" s="258" t="s">
        <v>62</v>
      </c>
      <c r="D13" s="52" t="str">
        <f>IF('予選ﾘｰｸﾞ順位'!G16="","",'予選ﾘｰｸﾞ順位'!G16)</f>
        <v>玉島商</v>
      </c>
      <c r="E13" s="53" t="str">
        <f>IF('予選ﾘｰｸﾞ順位'!H16="","",'予選ﾘｰｸﾞ順位'!H16)</f>
        <v>小倉西</v>
      </c>
      <c r="F13" s="53" t="str">
        <f>IF('予選ﾘｰｸﾞ順位'!I16="","",'予選ﾘｰｸﾞ順位'!I16)</f>
        <v>岡山東商</v>
      </c>
      <c r="G13" s="53" t="str">
        <f>IF('予選ﾘｰｸﾞ順位'!J16="","",'予選ﾘｰｸﾞ順位'!J16)</f>
        <v>鳥取敬愛Ｂ</v>
      </c>
      <c r="H13" s="53" t="str">
        <f>IF('予選ﾘｰｸﾞ順位'!K16="","",'予選ﾘｰｸﾞ順位'!K16)</f>
        <v>帝塚山Ａ</v>
      </c>
      <c r="I13" s="99" t="s">
        <v>2</v>
      </c>
      <c r="J13" s="100" t="s">
        <v>3</v>
      </c>
      <c r="K13" s="100" t="s">
        <v>4</v>
      </c>
      <c r="L13" s="101" t="s">
        <v>5</v>
      </c>
      <c r="M13" s="259" t="s">
        <v>25</v>
      </c>
      <c r="N13" s="260" t="s">
        <v>0</v>
      </c>
      <c r="O13" s="261" t="s">
        <v>1</v>
      </c>
      <c r="Q13" s="155" t="s">
        <v>329</v>
      </c>
    </row>
    <row r="14" spans="1:16" ht="27.75" customHeight="1">
      <c r="A14" s="103" t="s">
        <v>13</v>
      </c>
      <c r="B14" s="241" t="str">
        <f>IF(D13="","",D13)</f>
        <v>玉島商</v>
      </c>
      <c r="C14" s="242"/>
      <c r="D14" s="35"/>
      <c r="E14" s="30" t="s">
        <v>316</v>
      </c>
      <c r="F14" s="30" t="s">
        <v>309</v>
      </c>
      <c r="G14" s="30" t="s">
        <v>316</v>
      </c>
      <c r="H14" s="30" t="s">
        <v>316</v>
      </c>
      <c r="I14" s="104">
        <f>IF(LEFT(H14,1)="3",1,0)+IF(LEFT(G14,1)="3",1,0)+IF(LEFT(F14,1)="3",1,0)+IF(LEFT(E14,1)="3",1,0)+IF(LEFT(D14,1)="3",1,0)</f>
        <v>0</v>
      </c>
      <c r="J14" s="105">
        <f>IF(RIGHT(H14,1)="3",1,0)+IF(RIGHT(G14,1)="3",1,0)+IF(RIGHT(F14,1)="3",1,0)+IF(RIGHT(E14,1)="3",1,0)+IF(RIGHT(D14,1)="3",1,0)</f>
        <v>4</v>
      </c>
      <c r="K14" s="105">
        <f>IF(LEFT(H14,1)="W",1,0)+IF(LEFT(G14,1)="W",1,0)+IF(LEFT(F14,1)="W",1,0)+IF(LEFT(E14,1)="W",1,0)+IF(LEFT(D14,1)="W",1,0)</f>
        <v>0</v>
      </c>
      <c r="L14" s="106">
        <f>IF(LEFT(H14,1)="L",1,0)+IF(LEFT(G14,1)="L",1,0)+IF(LEFT(F14,1)="L",1,0)+IF(LEFT(E14,1)="L",1,0)+IF(LEFT(D14,1)="L",1,0)</f>
        <v>0</v>
      </c>
      <c r="M14" s="107" t="str">
        <f>IF(SUM(I14:L14)=0,"/",I14+K14&amp;"/"&amp;J14+L14)</f>
        <v>0/4</v>
      </c>
      <c r="N14" s="108">
        <f>IF(SUM(I14:L14)=0,"",I14*2+J14+K14*2)</f>
        <v>4</v>
      </c>
      <c r="O14" s="109">
        <f>IF(SUM(I14:L14)=0,"",RANK(N14,$N$14:$N$18,0))</f>
        <v>5</v>
      </c>
      <c r="P14" s="22" t="str">
        <f>B14</f>
        <v>玉島商</v>
      </c>
    </row>
    <row r="15" spans="1:17" ht="27.75" customHeight="1">
      <c r="A15" s="110" t="s">
        <v>14</v>
      </c>
      <c r="B15" s="243" t="str">
        <f>IF(E13="","",E13)</f>
        <v>小倉西</v>
      </c>
      <c r="C15" s="244"/>
      <c r="D15" s="36" t="str">
        <f>IF(LEFT(E14,1)="W","L W/O",IF(LEFT(E14,1)="L","W W/O",IF(E14="-","-",RIGHT(E14,1)&amp;"-"&amp;LEFT(E14,1))))</f>
        <v>3-0</v>
      </c>
      <c r="E15" s="5"/>
      <c r="F15" s="3" t="s">
        <v>311</v>
      </c>
      <c r="G15" s="172" t="s">
        <v>311</v>
      </c>
      <c r="H15" s="172" t="s">
        <v>313</v>
      </c>
      <c r="I15" s="111">
        <f>IF(LEFT(H15,1)="3",1,0)+IF(LEFT(G15,1)="3",1,0)+IF(LEFT(F15,1)="3",1,0)+IF(LEFT(E15,1)="3",1,0)+IF(LEFT(D15,1)="3",1,0)</f>
        <v>3</v>
      </c>
      <c r="J15" s="112">
        <f>IF(RIGHT(H15,1)="3",1,0)+IF(RIGHT(G15,1)="3",1,0)+IF(RIGHT(F15,1)="3",1,0)+IF(RIGHT(E15,1)="3",1,0)+IF(RIGHT(D15,1)="3",1,0)</f>
        <v>1</v>
      </c>
      <c r="K15" s="112">
        <f>IF(LEFT(H15,1)="W",1,0)+IF(LEFT(G15,1)="W",1,0)+IF(LEFT(F15,1)="W",1,0)+IF(LEFT(E15,1)="W",1,0)+IF(LEFT(D15,1)="W",1,0)</f>
        <v>0</v>
      </c>
      <c r="L15" s="113">
        <f>IF(LEFT(H15,1)="L",1,0)+IF(LEFT(G15,1)="L",1,0)+IF(LEFT(F15,1)="L",1,0)+IF(LEFT(E15,1)="L",1,0)+IF(LEFT(D15,1)="L",1,0)</f>
        <v>0</v>
      </c>
      <c r="M15" s="114" t="str">
        <f>IF(SUM(I15:L15)=0,"/",I15+K15&amp;"/"&amp;J15+L15)</f>
        <v>3/1</v>
      </c>
      <c r="N15" s="115">
        <f>IF(SUM(I15:L15)=0,"",I15*2+J15+K15*2)</f>
        <v>7</v>
      </c>
      <c r="O15" s="116">
        <v>2</v>
      </c>
      <c r="P15" s="22" t="str">
        <f>B15</f>
        <v>小倉西</v>
      </c>
      <c r="Q15" s="156" t="s">
        <v>330</v>
      </c>
    </row>
    <row r="16" spans="1:17" ht="27.75" customHeight="1">
      <c r="A16" s="110" t="s">
        <v>15</v>
      </c>
      <c r="B16" s="243" t="str">
        <f>IF(F13="","",F13)</f>
        <v>岡山東商</v>
      </c>
      <c r="C16" s="244"/>
      <c r="D16" s="36" t="str">
        <f>IF(LEFT(F14,1)="W","L W/O",IF(LEFT(F14,1)="L","W W/O",IF(F14="-","-",RIGHT(F14,1)&amp;"-"&amp;LEFT(F14,1))))</f>
        <v>3-0</v>
      </c>
      <c r="E16" s="7" t="str">
        <f>IF(LEFT(F15,1)="W","L W/O",IF(LEFT(F15,1)="L","W W/O",IF(F15="-","-",RIGHT(F15,1)&amp;"-"&amp;LEFT(F15,1))))</f>
        <v>2-3</v>
      </c>
      <c r="F16" s="5"/>
      <c r="G16" s="3" t="s">
        <v>309</v>
      </c>
      <c r="H16" s="3" t="s">
        <v>313</v>
      </c>
      <c r="I16" s="111">
        <f>IF(LEFT(H16,1)="3",1,0)+IF(LEFT(G16,1)="3",1,0)+IF(LEFT(F16,1)="3",1,0)+IF(LEFT(E16,1)="3",1,0)+IF(LEFT(D16,1)="3",1,0)</f>
        <v>1</v>
      </c>
      <c r="J16" s="112">
        <f>IF(RIGHT(H16,1)="3",1,0)+IF(RIGHT(G16,1)="3",1,0)+IF(RIGHT(F16,1)="3",1,0)+IF(RIGHT(E16,1)="3",1,0)+IF(RIGHT(D16,1)="3",1,0)</f>
        <v>3</v>
      </c>
      <c r="K16" s="112">
        <f>IF(LEFT(H16,1)="W",1,0)+IF(LEFT(G16,1)="W",1,0)+IF(LEFT(F16,1)="W",1,0)+IF(LEFT(E16,1)="W",1,0)+IF(LEFT(D16,1)="W",1,0)</f>
        <v>0</v>
      </c>
      <c r="L16" s="113">
        <f>IF(LEFT(H16,1)="L",1,0)+IF(LEFT(G16,1)="L",1,0)+IF(LEFT(F16,1)="L",1,0)+IF(LEFT(E16,1)="L",1,0)+IF(LEFT(D16,1)="L",1,0)</f>
        <v>0</v>
      </c>
      <c r="M16" s="114" t="str">
        <f>IF(SUM(I16:L16)=0,"/",I16+K16&amp;"/"&amp;J16+L16)</f>
        <v>1/3</v>
      </c>
      <c r="N16" s="115">
        <f>IF(SUM(I16:L16)=0,"",I16*2+J16+K16*2)</f>
        <v>5</v>
      </c>
      <c r="O16" s="116">
        <f>IF(SUM(I16:L16)=0,"",RANK(N16,$N$14:$N$18,0))</f>
        <v>4</v>
      </c>
      <c r="P16" s="22" t="str">
        <f>B16</f>
        <v>岡山東商</v>
      </c>
      <c r="Q16" s="156"/>
    </row>
    <row r="17" spans="1:17" ht="27.75" customHeight="1">
      <c r="A17" s="110" t="s">
        <v>16</v>
      </c>
      <c r="B17" s="243" t="str">
        <f>IF(G13="","",G13)</f>
        <v>鳥取敬愛Ｂ</v>
      </c>
      <c r="C17" s="244"/>
      <c r="D17" s="36" t="str">
        <f>IF(LEFT(G14,1)="W","L W/O",IF(LEFT(G14,1)="L","W W/O",IF(G14="-","-",RIGHT(G14,1)&amp;"-"&amp;LEFT(G14,1))))</f>
        <v>3-0</v>
      </c>
      <c r="E17" s="173" t="str">
        <f>IF(LEFT(G15,1)="W","L W/O",IF(LEFT(G15,1)="L","W W/O",IF(G15="-","-",RIGHT(G15,1)&amp;"-"&amp;LEFT(G15,1))))</f>
        <v>2-3</v>
      </c>
      <c r="F17" s="7" t="str">
        <f>IF(LEFT(G16,1)="W","L W/O",IF(LEFT(G16,1)="L","W W/O",IF(G16="-","-",RIGHT(G16,1)&amp;"-"&amp;LEFT(G16,1))))</f>
        <v>3-0</v>
      </c>
      <c r="G17" s="5"/>
      <c r="H17" s="172" t="s">
        <v>317</v>
      </c>
      <c r="I17" s="111">
        <f>IF(LEFT(H17,1)="3",1,0)+IF(LEFT(G17,1)="3",1,0)+IF(LEFT(F17,1)="3",1,0)+IF(LEFT(E17,1)="3",1,0)+IF(LEFT(D17,1)="3",1,0)</f>
        <v>3</v>
      </c>
      <c r="J17" s="112">
        <f>IF(RIGHT(H17,1)="3",1,0)+IF(RIGHT(G17,1)="3",1,0)+IF(RIGHT(F17,1)="3",1,0)+IF(RIGHT(E17,1)="3",1,0)+IF(RIGHT(D17,1)="3",1,0)</f>
        <v>1</v>
      </c>
      <c r="K17" s="112">
        <f>IF(LEFT(H17,1)="W",1,0)+IF(LEFT(G17,1)="W",1,0)+IF(LEFT(F17,1)="W",1,0)+IF(LEFT(E17,1)="W",1,0)+IF(LEFT(D17,1)="W",1,0)</f>
        <v>0</v>
      </c>
      <c r="L17" s="113">
        <f>IF(LEFT(H17,1)="L",1,0)+IF(LEFT(G17,1)="L",1,0)+IF(LEFT(F17,1)="L",1,0)+IF(LEFT(E17,1)="L",1,0)+IF(LEFT(D17,1)="L",1,0)</f>
        <v>0</v>
      </c>
      <c r="M17" s="114" t="str">
        <f>IF(SUM(I17:L17)=0,"/",I17+K17&amp;"/"&amp;J17+L17)</f>
        <v>3/1</v>
      </c>
      <c r="N17" s="115">
        <f>IF(SUM(I17:L17)=0,"",I17*2+J17+K17*2)</f>
        <v>7</v>
      </c>
      <c r="O17" s="116">
        <f>IF(SUM(I17:L17)=0,"",RANK(N17,$N$14:$N$18,0))</f>
        <v>1</v>
      </c>
      <c r="P17" s="22" t="str">
        <f>B17</f>
        <v>鳥取敬愛Ｂ</v>
      </c>
      <c r="Q17" s="156" t="s">
        <v>331</v>
      </c>
    </row>
    <row r="18" spans="1:17" ht="27.75" customHeight="1" thickBot="1">
      <c r="A18" s="144" t="s">
        <v>66</v>
      </c>
      <c r="B18" s="245" t="str">
        <f>IF(H13="","",H13)</f>
        <v>帝塚山Ａ</v>
      </c>
      <c r="C18" s="246"/>
      <c r="D18" s="38" t="str">
        <f>IF(LEFT(H14,1)="W","L W/O",IF(LEFT(H14,1)="L","W W/O",IF(H14="-","-",RIGHT(H14,1)&amp;"-"&amp;LEFT(H14,1))))</f>
        <v>3-0</v>
      </c>
      <c r="E18" s="181" t="str">
        <f>IF(LEFT(H15,1)="W","L W/O",IF(LEFT(H15,1)="L","W W/O",IF(H15="-","-",RIGHT(H15,1)&amp;"-"&amp;LEFT(H15,1))))</f>
        <v>3-2</v>
      </c>
      <c r="F18" s="8" t="str">
        <f>IF(LEFT(H16,1)="W","L W/O",IF(LEFT(H16,1)="L","W W/O",IF(H16="-","-",RIGHT(H16,1)&amp;"-"&amp;LEFT(H16,1))))</f>
        <v>3-2</v>
      </c>
      <c r="G18" s="181" t="str">
        <f>IF(LEFT(H17,1)="W","L W/O",IF(LEFT(H17,1)="L","W W/O",IF(H17="-","-",RIGHT(H17,1)&amp;"-"&amp;LEFT(H17,1))))</f>
        <v>2-3</v>
      </c>
      <c r="H18" s="23"/>
      <c r="I18" s="119">
        <f>IF(LEFT(H18,1)="3",1,0)+IF(LEFT(G18,1)="3",1,0)+IF(LEFT(F18,1)="3",1,0)+IF(LEFT(E18,1)="3",1,0)+IF(LEFT(D18,1)="3",1,0)</f>
        <v>3</v>
      </c>
      <c r="J18" s="120">
        <f>IF(RIGHT(H18,1)="3",1,0)+IF(RIGHT(G18,1)="3",1,0)+IF(RIGHT(F18,1)="3",1,0)+IF(RIGHT(E18,1)="3",1,0)+IF(RIGHT(D18,1)="3",1,0)</f>
        <v>1</v>
      </c>
      <c r="K18" s="120">
        <f>IF(LEFT(H18,1)="W",1,0)+IF(LEFT(G18,1)="W",1,0)+IF(LEFT(F18,1)="W",1,0)+IF(LEFT(E18,1)="W",1,0)+IF(LEFT(D18,1)="W",1,0)</f>
        <v>0</v>
      </c>
      <c r="L18" s="121">
        <f>IF(LEFT(H18,1)="L",1,0)+IF(LEFT(G18,1)="L",1,0)+IF(LEFT(F18,1)="L",1,0)+IF(LEFT(E18,1)="L",1,0)+IF(LEFT(D18,1)="L",1,0)</f>
        <v>0</v>
      </c>
      <c r="M18" s="90" t="str">
        <f>IF(SUM(I18:L18)=0,"/",I18+K18&amp;"/"&amp;J18+L18)</f>
        <v>3/1</v>
      </c>
      <c r="N18" s="91">
        <f>IF(SUM(I18:L18)=0,"",I18*2+J18+K18*2)</f>
        <v>7</v>
      </c>
      <c r="O18" s="92">
        <v>3</v>
      </c>
      <c r="P18" s="22" t="str">
        <f>B18</f>
        <v>帝塚山Ａ</v>
      </c>
      <c r="Q18" s="156" t="s">
        <v>332</v>
      </c>
    </row>
    <row r="19" spans="1:15" ht="27.75" customHeight="1" thickBot="1">
      <c r="A19" s="10"/>
      <c r="B19" s="21"/>
      <c r="C19" s="21"/>
      <c r="D19" s="15"/>
      <c r="E19" s="15"/>
      <c r="F19" s="15"/>
      <c r="G19" s="15"/>
      <c r="H19" s="15"/>
      <c r="I19" s="19"/>
      <c r="J19" s="19"/>
      <c r="K19" s="19"/>
      <c r="L19" s="19"/>
      <c r="M19" s="20"/>
      <c r="N19" s="20"/>
      <c r="O19" s="20"/>
    </row>
    <row r="20" spans="2:8" ht="25.5" customHeight="1" thickBot="1">
      <c r="B20" s="262" t="s">
        <v>17</v>
      </c>
      <c r="C20" s="263"/>
      <c r="D20" s="123" t="s">
        <v>18</v>
      </c>
      <c r="E20" s="100" t="s">
        <v>19</v>
      </c>
      <c r="F20" s="100" t="s">
        <v>20</v>
      </c>
      <c r="G20" s="100" t="s">
        <v>21</v>
      </c>
      <c r="H20" s="102" t="s">
        <v>22</v>
      </c>
    </row>
    <row r="21" spans="2:8" ht="25.5" customHeight="1">
      <c r="B21" s="221" t="s">
        <v>128</v>
      </c>
      <c r="C21" s="222"/>
      <c r="D21" s="125" t="s">
        <v>114</v>
      </c>
      <c r="E21" s="126" t="s">
        <v>115</v>
      </c>
      <c r="F21" s="126" t="s">
        <v>117</v>
      </c>
      <c r="G21" s="126" t="s">
        <v>118</v>
      </c>
      <c r="H21" s="145" t="s">
        <v>47</v>
      </c>
    </row>
    <row r="22" spans="2:8" ht="25.5" customHeight="1" thickBot="1">
      <c r="B22" s="200" t="s">
        <v>129</v>
      </c>
      <c r="C22" s="201"/>
      <c r="D22" s="131" t="s">
        <v>95</v>
      </c>
      <c r="E22" s="132" t="s">
        <v>116</v>
      </c>
      <c r="F22" s="132" t="s">
        <v>92</v>
      </c>
      <c r="G22" s="132" t="s">
        <v>119</v>
      </c>
      <c r="H22" s="146" t="s">
        <v>85</v>
      </c>
    </row>
    <row r="23" ht="27.75" customHeight="1"/>
    <row r="24" ht="27.75" customHeight="1" thickBot="1"/>
    <row r="25" spans="2:8" ht="27.75" customHeight="1" thickBot="1">
      <c r="B25" s="264" t="s">
        <v>52</v>
      </c>
      <c r="C25" s="265"/>
      <c r="D25" s="136" t="s">
        <v>164</v>
      </c>
      <c r="E25" s="137"/>
      <c r="F25" s="138" t="s">
        <v>165</v>
      </c>
      <c r="H25" s="266" t="s">
        <v>340</v>
      </c>
    </row>
    <row r="26" spans="2:17" ht="27.75" customHeight="1">
      <c r="B26" s="230">
        <v>1</v>
      </c>
      <c r="C26" s="199"/>
      <c r="D26" s="61" t="str">
        <f>VLOOKUP($B26,$O$3:$P$7,2,FALSE)</f>
        <v>京都学園</v>
      </c>
      <c r="E26" s="30" t="s">
        <v>312</v>
      </c>
      <c r="F26" s="58" t="str">
        <f>VLOOKUP($B26,$O$14:$P$18,2,FALSE)</f>
        <v>鳥取敬愛Ｂ</v>
      </c>
      <c r="H26" s="75">
        <v>21</v>
      </c>
      <c r="I26" s="93" t="e">
        <f>VLOOKUP($B26,$Q$17:$R$23,2,FALSE)</f>
        <v>#N/A</v>
      </c>
      <c r="J26" s="82">
        <v>47</v>
      </c>
      <c r="K26" s="82"/>
      <c r="L26" s="82"/>
      <c r="M26" s="139" t="s">
        <v>273</v>
      </c>
      <c r="N26" s="235">
        <f>H26+5</f>
        <v>26</v>
      </c>
      <c r="O26" s="236"/>
      <c r="P26" s="147"/>
      <c r="Q26" s="139" t="s">
        <v>289</v>
      </c>
    </row>
    <row r="27" spans="2:17" ht="27.75" customHeight="1">
      <c r="B27" s="227">
        <v>2</v>
      </c>
      <c r="C27" s="228"/>
      <c r="D27" s="62" t="str">
        <f>VLOOKUP($B27,$O$3:$P$7,2,FALSE)</f>
        <v>山口</v>
      </c>
      <c r="E27" s="3" t="s">
        <v>318</v>
      </c>
      <c r="F27" s="59" t="str">
        <f>VLOOKUP($B27,$O$14:$P$18,2,FALSE)</f>
        <v>小倉西</v>
      </c>
      <c r="H27" s="77">
        <f>H26+1</f>
        <v>22</v>
      </c>
      <c r="I27" s="148" t="s">
        <v>222</v>
      </c>
      <c r="J27" s="83">
        <v>48</v>
      </c>
      <c r="K27" s="141"/>
      <c r="L27" s="83"/>
      <c r="M27" s="140" t="s">
        <v>272</v>
      </c>
      <c r="N27" s="237">
        <f>N26+1</f>
        <v>27</v>
      </c>
      <c r="O27" s="238"/>
      <c r="P27" s="149"/>
      <c r="Q27" s="140" t="s">
        <v>269</v>
      </c>
    </row>
    <row r="28" spans="2:17" ht="27.75" customHeight="1">
      <c r="B28" s="227">
        <v>3</v>
      </c>
      <c r="C28" s="228"/>
      <c r="D28" s="62" t="str">
        <f>VLOOKUP($B28,$O$3:$P$7,2,FALSE)</f>
        <v>出雲西Ｂ</v>
      </c>
      <c r="E28" s="3" t="s">
        <v>316</v>
      </c>
      <c r="F28" s="59" t="str">
        <f>VLOOKUP($B28,$O$14:$P$18,2,FALSE)</f>
        <v>帝塚山Ａ</v>
      </c>
      <c r="H28" s="77">
        <f>H27+1</f>
        <v>23</v>
      </c>
      <c r="I28" s="148" t="s">
        <v>220</v>
      </c>
      <c r="J28" s="83">
        <v>49</v>
      </c>
      <c r="K28" s="141"/>
      <c r="L28" s="83"/>
      <c r="M28" s="140" t="s">
        <v>265</v>
      </c>
      <c r="N28" s="237">
        <f>N27+1</f>
        <v>28</v>
      </c>
      <c r="O28" s="238"/>
      <c r="P28" s="149"/>
      <c r="Q28" s="140" t="s">
        <v>287</v>
      </c>
    </row>
    <row r="29" spans="2:17" ht="27.75" customHeight="1">
      <c r="B29" s="227">
        <v>4</v>
      </c>
      <c r="C29" s="228"/>
      <c r="D29" s="62" t="str">
        <f>VLOOKUP($B29,$O$3:$P$7,2,FALSE)</f>
        <v>松江商</v>
      </c>
      <c r="E29" s="3" t="s">
        <v>318</v>
      </c>
      <c r="F29" s="59" t="str">
        <f>VLOOKUP($B29,$O$14:$P$18,2,FALSE)</f>
        <v>岡山東商</v>
      </c>
      <c r="H29" s="77">
        <f>H28+1</f>
        <v>24</v>
      </c>
      <c r="I29" s="148" t="s">
        <v>286</v>
      </c>
      <c r="J29" s="83">
        <v>50</v>
      </c>
      <c r="K29" s="141"/>
      <c r="L29" s="83"/>
      <c r="M29" s="140" t="s">
        <v>288</v>
      </c>
      <c r="N29" s="237">
        <f>N28+1</f>
        <v>29</v>
      </c>
      <c r="O29" s="238"/>
      <c r="P29" s="149"/>
      <c r="Q29" s="140" t="s">
        <v>290</v>
      </c>
    </row>
    <row r="30" spans="2:17" ht="27.75" customHeight="1" thickBot="1">
      <c r="B30" s="225">
        <v>5</v>
      </c>
      <c r="C30" s="226"/>
      <c r="D30" s="63" t="str">
        <f>VLOOKUP($B30,$O$3:$P$7,2,FALSE)</f>
        <v>川之石</v>
      </c>
      <c r="E30" s="6" t="s">
        <v>312</v>
      </c>
      <c r="F30" s="60" t="str">
        <f>VLOOKUP($B30,$O$14:$P$18,2,FALSE)</f>
        <v>玉島商</v>
      </c>
      <c r="H30" s="78">
        <f>H29+1</f>
        <v>25</v>
      </c>
      <c r="I30" s="152" t="s">
        <v>219</v>
      </c>
      <c r="J30" s="84">
        <v>51</v>
      </c>
      <c r="K30" s="142"/>
      <c r="L30" s="84"/>
      <c r="M30" s="143" t="s">
        <v>292</v>
      </c>
      <c r="N30" s="233">
        <f>N29+1</f>
        <v>30</v>
      </c>
      <c r="O30" s="234"/>
      <c r="P30" s="153"/>
      <c r="Q30" s="143" t="s">
        <v>291</v>
      </c>
    </row>
  </sheetData>
  <sheetProtection/>
  <mergeCells count="31">
    <mergeCell ref="A1:B1"/>
    <mergeCell ref="C1:D1"/>
    <mergeCell ref="B3:C3"/>
    <mergeCell ref="B4:C4"/>
    <mergeCell ref="A2:B2"/>
    <mergeCell ref="B5:C5"/>
    <mergeCell ref="B6:C6"/>
    <mergeCell ref="B7:C7"/>
    <mergeCell ref="B18:C18"/>
    <mergeCell ref="A13:B13"/>
    <mergeCell ref="B9:C9"/>
    <mergeCell ref="B10:C10"/>
    <mergeCell ref="B11:C11"/>
    <mergeCell ref="B17:C17"/>
    <mergeCell ref="B20:C20"/>
    <mergeCell ref="B21:C21"/>
    <mergeCell ref="B14:C14"/>
    <mergeCell ref="B15:C15"/>
    <mergeCell ref="B16:C16"/>
    <mergeCell ref="B28:C28"/>
    <mergeCell ref="B29:C29"/>
    <mergeCell ref="B30:C30"/>
    <mergeCell ref="B22:C22"/>
    <mergeCell ref="B25:C25"/>
    <mergeCell ref="B26:C26"/>
    <mergeCell ref="B27:C27"/>
    <mergeCell ref="N30:O30"/>
    <mergeCell ref="N26:O26"/>
    <mergeCell ref="N27:O27"/>
    <mergeCell ref="N28:O28"/>
    <mergeCell ref="N29:O29"/>
  </mergeCells>
  <conditionalFormatting sqref="D26:D30 F26:F30">
    <cfRule type="expression" priority="1" dxfId="11" stopIfTrue="1">
      <formula>ISERROR(D26)=TRUE</formula>
    </cfRule>
  </conditionalFormatting>
  <dataValidations count="1">
    <dataValidation allowBlank="1" showInputMessage="1" showErrorMessage="1" imeMode="off" sqref="E14:H14 F4:H4 H5:H6 G5 E3:H3 F15:H15 H16:H17 G16 E26:E30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野崎　保夫</dc:creator>
  <cp:keywords/>
  <dc:description/>
  <cp:lastModifiedBy>Naoki</cp:lastModifiedBy>
  <cp:lastPrinted>2012-08-18T02:34:38Z</cp:lastPrinted>
  <dcterms:created xsi:type="dcterms:W3CDTF">2005-12-10T10:47:41Z</dcterms:created>
  <dcterms:modified xsi:type="dcterms:W3CDTF">2012-08-18T07:39:27Z</dcterms:modified>
  <cp:category/>
  <cp:version/>
  <cp:contentType/>
  <cp:contentStatus/>
</cp:coreProperties>
</file>