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225" windowWidth="15285" windowHeight="7215" tabRatio="896" activeTab="7"/>
  </bookViews>
  <sheets>
    <sheet name="予選ﾘｰｸﾞ一覧" sheetId="1" r:id="rId1"/>
    <sheet name="男ＡＢＣＤ" sheetId="2" r:id="rId2"/>
    <sheet name="男ＥＦＧ" sheetId="3" r:id="rId3"/>
    <sheet name="男ＨＩＪＫ" sheetId="4" r:id="rId4"/>
    <sheet name="男ＬＭＮ" sheetId="5" r:id="rId5"/>
    <sheet name="女ＡＢＣＤ" sheetId="6" r:id="rId6"/>
    <sheet name="女ＥＦＧＨ" sheetId="7" r:id="rId7"/>
    <sheet name="女ＩＪ" sheetId="8" r:id="rId8"/>
    <sheet name="予選ﾘｰｸﾞ順位" sheetId="9" r:id="rId9"/>
  </sheets>
  <definedNames>
    <definedName name="FA">'女ＡＢＣＤ'!$O$3:$R$7</definedName>
    <definedName name="FB">'女ＡＢＣＤ'!$O$10:$R$14</definedName>
    <definedName name="FC">'女ＡＢＣＤ'!$O$17:$R$21</definedName>
    <definedName name="FD">'女ＥＦＧＨ'!$P$2:$R$6</definedName>
    <definedName name="FE">'女ＥＦＧＨ'!$O$9:$R$13</definedName>
    <definedName name="FF">'女ＩＪ'!$P$2:$R$6</definedName>
    <definedName name="FG">'女ＩＪ'!$O$9:$R$13</definedName>
    <definedName name="FH">'女ＩＪ'!$O$16:$R$19</definedName>
    <definedName name="MA">'男ＡＢＣＤ'!#REF!</definedName>
    <definedName name="MB">'男ＡＢＣＤ'!$O$10:$O$14</definedName>
    <definedName name="MC">'男ＡＢＣＤ'!$O$17:$O$21</definedName>
    <definedName name="MD">'男ＥＦＧ'!$N$3:$Q$7</definedName>
    <definedName name="ME">'男ＥＦＧ'!$N$10:$Q$14</definedName>
    <definedName name="MF">'男ＥＦＧ'!$N$17:$Q$21</definedName>
    <definedName name="MG">'男ＨＩＪＫ'!$Q$3:$R$8</definedName>
    <definedName name="MH">'男ＨＩＪＫ'!$O$11:$R$15</definedName>
    <definedName name="MI">'男ＨＩＪＫ'!$O$18:$R$21</definedName>
    <definedName name="MJ">'男ＬＭＮ'!#REF!</definedName>
    <definedName name="MK">'男ＬＭＮ'!$O$3:$R$7</definedName>
    <definedName name="ML">'男ＬＭＮ'!$O$10:$R$14</definedName>
    <definedName name="_xlnm.Print_Area" localSheetId="3">'男ＨＩＪＫ'!$A$1:$Q$30</definedName>
  </definedNames>
  <calcPr calcMode="manual" fullCalcOnLoad="1"/>
</workbook>
</file>

<file path=xl/sharedStrings.xml><?xml version="1.0" encoding="utf-8"?>
<sst xmlns="http://schemas.openxmlformats.org/spreadsheetml/2006/main" count="787" uniqueCount="216">
  <si>
    <t>順位</t>
  </si>
  <si>
    <t>得点</t>
  </si>
  <si>
    <t>勝ち</t>
  </si>
  <si>
    <t>負け</t>
  </si>
  <si>
    <t>男子</t>
  </si>
  <si>
    <t>女子</t>
  </si>
  <si>
    <t>不戦敗</t>
  </si>
  <si>
    <t>不戦勝</t>
  </si>
  <si>
    <t>勝敗</t>
  </si>
  <si>
    <t>試合順序</t>
  </si>
  <si>
    <t>2-5・3-4</t>
  </si>
  <si>
    <t>1-5・2-3</t>
  </si>
  <si>
    <t>1-4・3-5</t>
  </si>
  <si>
    <t>1-3・2-4</t>
  </si>
  <si>
    <t>1-2・4-5</t>
  </si>
  <si>
    <t>１　組</t>
  </si>
  <si>
    <t>２　組</t>
  </si>
  <si>
    <t>3･4ｺｰﾄ</t>
  </si>
  <si>
    <t>予選リーグ</t>
  </si>
  <si>
    <t>No．２</t>
  </si>
  <si>
    <t>No．１</t>
  </si>
  <si>
    <t>No．３</t>
  </si>
  <si>
    <t>No．4</t>
  </si>
  <si>
    <t>６８チーム</t>
  </si>
  <si>
    <t>予選リーグ　順位</t>
  </si>
  <si>
    <t>グループ
Ａ</t>
  </si>
  <si>
    <t>Ａ</t>
  </si>
  <si>
    <t>グループ
Ａ</t>
  </si>
  <si>
    <t>グループ
Ｂ</t>
  </si>
  <si>
    <t>グループ
Ｃ</t>
  </si>
  <si>
    <t>グループ
Ｄ</t>
  </si>
  <si>
    <t>グループ
Ｅ</t>
  </si>
  <si>
    <t>グループ
Ｆ</t>
  </si>
  <si>
    <t>グループ
Ｇ</t>
  </si>
  <si>
    <t>グループ
Ｈ</t>
  </si>
  <si>
    <t>グループ
Ｉ</t>
  </si>
  <si>
    <t>グループ
Ｊ</t>
  </si>
  <si>
    <t>グループ
Ｋ</t>
  </si>
  <si>
    <t>グループ
Ｌ</t>
  </si>
  <si>
    <t>グループ
Ｍ</t>
  </si>
  <si>
    <t>グループ
Ｎ</t>
  </si>
  <si>
    <t>グループ
Ｂ</t>
  </si>
  <si>
    <t>グループ
Ｃ</t>
  </si>
  <si>
    <t>グループ
Ｄ</t>
  </si>
  <si>
    <t>グループ
Ｆ</t>
  </si>
  <si>
    <t>グループ
Ｇ</t>
  </si>
  <si>
    <t>グループ
Ｈ</t>
  </si>
  <si>
    <t>グループ
Ｉ</t>
  </si>
  <si>
    <t>グループ
Ｊ</t>
  </si>
  <si>
    <t>Ｅ</t>
  </si>
  <si>
    <t>グループ
Ｅ</t>
  </si>
  <si>
    <t>明徳義塾Ａ</t>
  </si>
  <si>
    <t>鳴門渦潮</t>
  </si>
  <si>
    <t>県和歌山商</t>
  </si>
  <si>
    <t>宇和島東</t>
  </si>
  <si>
    <t>高松中央Ａ</t>
  </si>
  <si>
    <t>鳥取敬愛Ａ</t>
  </si>
  <si>
    <t>鹿児島商Ａ</t>
  </si>
  <si>
    <t>尽誠Ａ</t>
  </si>
  <si>
    <t>草津東Ａ</t>
  </si>
  <si>
    <t>倉敷工業Ａ</t>
  </si>
  <si>
    <t>徳島商Ａ</t>
  </si>
  <si>
    <t>佐賀商Ａ</t>
  </si>
  <si>
    <t>松山商Ａ</t>
  </si>
  <si>
    <t>城南Ａ</t>
  </si>
  <si>
    <t>奈良</t>
  </si>
  <si>
    <t>尽誠Ｂ</t>
  </si>
  <si>
    <t>甲西</t>
  </si>
  <si>
    <t>美作</t>
  </si>
  <si>
    <t>松山北</t>
  </si>
  <si>
    <t>生駒Ａ</t>
  </si>
  <si>
    <t>近大和歌山</t>
  </si>
  <si>
    <t>今治南Ａ</t>
  </si>
  <si>
    <t>奈良学園</t>
  </si>
  <si>
    <t>水口東</t>
  </si>
  <si>
    <t>明徳義塾Ｂ</t>
  </si>
  <si>
    <t>鳥取西</t>
  </si>
  <si>
    <t>一条Ａ</t>
  </si>
  <si>
    <t>城南Ｂ</t>
  </si>
  <si>
    <t>草津東Ｂ</t>
  </si>
  <si>
    <t>佐賀商Ｂ</t>
  </si>
  <si>
    <t>倉敷工業Ｂ</t>
  </si>
  <si>
    <t>松山商Ｂ</t>
  </si>
  <si>
    <t>高松桜井Ａ</t>
  </si>
  <si>
    <t>岡山東商</t>
  </si>
  <si>
    <t>高松商</t>
  </si>
  <si>
    <t>鹿児島商Ｂ</t>
  </si>
  <si>
    <t>鳥取敬愛Ｂ</t>
  </si>
  <si>
    <t>京都学園</t>
  </si>
  <si>
    <t>高松中央Ｂ</t>
  </si>
  <si>
    <t>倉敷選抜</t>
  </si>
  <si>
    <t>玉野光南</t>
  </si>
  <si>
    <t>今治南Ｂ</t>
  </si>
  <si>
    <t>帝塚山</t>
  </si>
  <si>
    <t>一条Ｂ</t>
  </si>
  <si>
    <t>奈良北</t>
  </si>
  <si>
    <t>坂出</t>
  </si>
  <si>
    <t>西条農業</t>
  </si>
  <si>
    <t>岡山工業</t>
  </si>
  <si>
    <t>土佐塾</t>
  </si>
  <si>
    <t>小倉西</t>
  </si>
  <si>
    <t>坂出工</t>
  </si>
  <si>
    <t>生駒Ｂ</t>
  </si>
  <si>
    <t>観音寺一</t>
  </si>
  <si>
    <t>高松北</t>
  </si>
  <si>
    <t>三豊工</t>
  </si>
  <si>
    <t>高松工芸</t>
  </si>
  <si>
    <t>多度津</t>
  </si>
  <si>
    <t>観音寺中央</t>
  </si>
  <si>
    <t>丸亀</t>
  </si>
  <si>
    <t>高松桜井Ｂ</t>
  </si>
  <si>
    <t>城南</t>
  </si>
  <si>
    <t>玉名女子</t>
  </si>
  <si>
    <t>高松商Ａ</t>
  </si>
  <si>
    <t>祇園北</t>
  </si>
  <si>
    <t>松江商</t>
  </si>
  <si>
    <t>高松商Ｂ</t>
  </si>
  <si>
    <t>出雲西Ａ</t>
  </si>
  <si>
    <t>今治北</t>
  </si>
  <si>
    <t>出雲西Ｂ</t>
  </si>
  <si>
    <t>今治南</t>
  </si>
  <si>
    <t>徳島商</t>
  </si>
  <si>
    <t>奈良合同</t>
  </si>
  <si>
    <t>山口</t>
  </si>
  <si>
    <t>高松中央</t>
  </si>
  <si>
    <t>川之石</t>
  </si>
  <si>
    <t>東播磨</t>
  </si>
  <si>
    <t>奈良朱雀</t>
  </si>
  <si>
    <t>玉野商</t>
  </si>
  <si>
    <t>高瀬</t>
  </si>
  <si>
    <t>帝塚山Ｂ</t>
  </si>
  <si>
    <t>玉島商</t>
  </si>
  <si>
    <t>松山商</t>
  </si>
  <si>
    <t>高松桜井</t>
  </si>
  <si>
    <t>帝塚山Ａ</t>
  </si>
  <si>
    <t>1-4・2-3</t>
  </si>
  <si>
    <t>1-3・2-4</t>
  </si>
  <si>
    <t>1-2・3-4</t>
  </si>
  <si>
    <t>7･8ｺｰﾄ</t>
  </si>
  <si>
    <t>9･10ｺｰﾄ</t>
  </si>
  <si>
    <t>15･16ｺｰﾄ</t>
  </si>
  <si>
    <t>17･18ｺｰﾄ</t>
  </si>
  <si>
    <t>s13･14ｺｰﾄ</t>
  </si>
  <si>
    <t>６４チーム</t>
  </si>
  <si>
    <t>５０チーム</t>
  </si>
  <si>
    <t>Ｂ</t>
  </si>
  <si>
    <t>Ｃ</t>
  </si>
  <si>
    <t>Ｄ</t>
  </si>
  <si>
    <t>Ｈ</t>
  </si>
  <si>
    <t>Ｉ</t>
  </si>
  <si>
    <t>Ｊ</t>
  </si>
  <si>
    <t>Ｋ</t>
  </si>
  <si>
    <t>Ｆ</t>
  </si>
  <si>
    <t>Ｇ</t>
  </si>
  <si>
    <t>Ｌ</t>
  </si>
  <si>
    <t>s6･7ｺｰﾄ</t>
  </si>
  <si>
    <t>Ｍ</t>
  </si>
  <si>
    <t>Ｎ</t>
  </si>
  <si>
    <t>1･2ｺｰﾄ</t>
  </si>
  <si>
    <t>5･6ｺｰﾄ</t>
  </si>
  <si>
    <t>13･14ｺｰﾄ</t>
  </si>
  <si>
    <t>11･12ｺｰﾄ</t>
  </si>
  <si>
    <t>s2･3ｺｰﾄ</t>
  </si>
  <si>
    <t>s4･5ｺｰﾄ</t>
  </si>
  <si>
    <t>s8･15ｺｰﾄ</t>
  </si>
  <si>
    <t>Ａ</t>
  </si>
  <si>
    <t>19･20ｺｰﾄ</t>
  </si>
  <si>
    <t>21･22ｺｰﾄ</t>
  </si>
  <si>
    <t>24･25ｺｰﾄ</t>
  </si>
  <si>
    <t>26･27ｺｰﾄ</t>
  </si>
  <si>
    <t>Ｅ</t>
  </si>
  <si>
    <t>28･29ｺｰﾄ</t>
  </si>
  <si>
    <t>30･31ｺｰﾄ</t>
  </si>
  <si>
    <t>32･33ｺｰﾄ</t>
  </si>
  <si>
    <t>34･35ｺｰﾄ</t>
  </si>
  <si>
    <t>s9･10ｺｰﾄ</t>
  </si>
  <si>
    <t>鹿児島女Ａ</t>
  </si>
  <si>
    <t>長崎女商Ａ</t>
  </si>
  <si>
    <t>鹿児島女Ｂ</t>
  </si>
  <si>
    <t>長崎女商Ｂ</t>
  </si>
  <si>
    <t>香高専詫間</t>
  </si>
  <si>
    <t>県和歌商Ｂ</t>
  </si>
  <si>
    <t>（高知）</t>
  </si>
  <si>
    <t>（徳島）</t>
  </si>
  <si>
    <t>（和歌山）</t>
  </si>
  <si>
    <t>（愛媛）</t>
  </si>
  <si>
    <t>（香川）</t>
  </si>
  <si>
    <t>（鳥取）</t>
  </si>
  <si>
    <t>（鹿児島）</t>
  </si>
  <si>
    <t>（滋賀）</t>
  </si>
  <si>
    <t>（岡山）</t>
  </si>
  <si>
    <t>（佐賀）</t>
  </si>
  <si>
    <t>（奈良）</t>
  </si>
  <si>
    <t>（広島）</t>
  </si>
  <si>
    <t>（京都）</t>
  </si>
  <si>
    <t>（福岡）</t>
  </si>
  <si>
    <t>（熊本）</t>
  </si>
  <si>
    <t>（長崎）</t>
  </si>
  <si>
    <t>（島根）</t>
  </si>
  <si>
    <t>（兵庫）</t>
  </si>
  <si>
    <t>（山口）</t>
  </si>
  <si>
    <t>s11･12ｺｰﾄ</t>
  </si>
  <si>
    <t>3-2</t>
  </si>
  <si>
    <t>混成チーム</t>
  </si>
  <si>
    <t>明石南</t>
  </si>
  <si>
    <t>3-0</t>
  </si>
  <si>
    <t>0-3</t>
  </si>
  <si>
    <t>1-3</t>
  </si>
  <si>
    <t>3-1</t>
  </si>
  <si>
    <t>岡山理大附</t>
  </si>
  <si>
    <t>2-3</t>
  </si>
  <si>
    <t>広島商船</t>
  </si>
  <si>
    <t>4/3
=1.33</t>
  </si>
  <si>
    <t>5/4
=1.25</t>
  </si>
  <si>
    <t>3/5
=0.60</t>
  </si>
  <si>
    <t>得失
マッチ率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</si>
</sst>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sz val="20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6"/>
      <name val="HG丸ｺﾞｼｯｸM-PRO"/>
      <family val="3"/>
    </font>
    <font>
      <b/>
      <sz val="24"/>
      <name val="HG丸ｺﾞｼｯｸM-PRO"/>
      <family val="3"/>
    </font>
    <font>
      <sz val="20"/>
      <name val="Times New Roman"/>
      <family val="1"/>
    </font>
    <font>
      <sz val="16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0"/>
      <name val="ＭＳ Ｐ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5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3" xfId="0" applyNumberFormat="1" applyFont="1" applyBorder="1" applyAlignment="1">
      <alignment horizontal="center" vertical="center" shrinkToFit="1"/>
    </xf>
    <xf numFmtId="49" fontId="13" fillId="0" borderId="14" xfId="0" applyNumberFormat="1" applyFont="1" applyFill="1" applyBorder="1" applyAlignment="1">
      <alignment horizontal="center" vertical="center" shrinkToFit="1"/>
    </xf>
    <xf numFmtId="49" fontId="13" fillId="0" borderId="15" xfId="0" applyNumberFormat="1" applyFont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183" fontId="3" fillId="23" borderId="10" xfId="0" applyNumberFormat="1" applyFont="1" applyFill="1" applyBorder="1" applyAlignment="1">
      <alignment horizontal="center" vertical="center"/>
    </xf>
    <xf numFmtId="183" fontId="3" fillId="23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49" fontId="13" fillId="0" borderId="0" xfId="0" applyNumberFormat="1" applyFont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0" fillId="0" borderId="25" xfId="0" applyFont="1" applyFill="1" applyBorder="1" applyAlignment="1" applyProtection="1">
      <alignment vertical="center" shrinkToFit="1"/>
      <protection/>
    </xf>
    <xf numFmtId="0" fontId="8" fillId="0" borderId="0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49" fontId="13" fillId="0" borderId="12" xfId="0" applyNumberFormat="1" applyFont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 shrinkToFit="1"/>
      <protection/>
    </xf>
    <xf numFmtId="49" fontId="13" fillId="0" borderId="27" xfId="0" applyNumberFormat="1" applyFont="1" applyBorder="1" applyAlignment="1">
      <alignment horizontal="center" vertical="center" shrinkToFit="1"/>
    </xf>
    <xf numFmtId="49" fontId="13" fillId="0" borderId="28" xfId="0" applyNumberFormat="1" applyFont="1" applyFill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183" fontId="3" fillId="23" borderId="30" xfId="0" applyNumberFormat="1" applyFont="1" applyFill="1" applyBorder="1" applyAlignment="1">
      <alignment horizontal="center" vertical="center"/>
    </xf>
    <xf numFmtId="0" fontId="0" fillId="23" borderId="31" xfId="0" applyFill="1" applyBorder="1" applyAlignment="1">
      <alignment horizontal="center" vertical="center" wrapText="1"/>
    </xf>
    <xf numFmtId="0" fontId="0" fillId="23" borderId="15" xfId="0" applyFill="1" applyBorder="1" applyAlignment="1">
      <alignment horizontal="center" vertical="center" wrapText="1"/>
    </xf>
    <xf numFmtId="0" fontId="0" fillId="23" borderId="32" xfId="0" applyFill="1" applyBorder="1" applyAlignment="1">
      <alignment horizontal="center" vertical="center" wrapText="1"/>
    </xf>
    <xf numFmtId="0" fontId="0" fillId="23" borderId="33" xfId="0" applyFill="1" applyBorder="1" applyAlignment="1">
      <alignment horizontal="center" vertical="center" wrapText="1"/>
    </xf>
    <xf numFmtId="0" fontId="3" fillId="23" borderId="31" xfId="0" applyFont="1" applyFill="1" applyBorder="1" applyAlignment="1">
      <alignment horizontal="center" vertical="center" wrapText="1"/>
    </xf>
    <xf numFmtId="0" fontId="3" fillId="23" borderId="15" xfId="0" applyFont="1" applyFill="1" applyBorder="1" applyAlignment="1">
      <alignment horizontal="center" vertical="center" wrapText="1"/>
    </xf>
    <xf numFmtId="0" fontId="3" fillId="23" borderId="33" xfId="0" applyFont="1" applyFill="1" applyBorder="1" applyAlignment="1">
      <alignment horizontal="center" vertical="center" wrapText="1"/>
    </xf>
    <xf numFmtId="0" fontId="3" fillId="23" borderId="32" xfId="0" applyFont="1" applyFill="1" applyBorder="1" applyAlignment="1">
      <alignment horizontal="center" vertical="center" wrapText="1"/>
    </xf>
    <xf numFmtId="0" fontId="3" fillId="23" borderId="21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49" fontId="1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/>
    </xf>
    <xf numFmtId="0" fontId="9" fillId="23" borderId="38" xfId="0" applyFont="1" applyFill="1" applyBorder="1" applyAlignment="1">
      <alignment horizontal="center" vertical="center"/>
    </xf>
    <xf numFmtId="0" fontId="9" fillId="23" borderId="23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23" borderId="24" xfId="0" applyFont="1" applyFill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49" fontId="13" fillId="0" borderId="21" xfId="0" applyNumberFormat="1" applyFont="1" applyBorder="1" applyAlignment="1">
      <alignment horizontal="center" vertical="center" shrinkToFit="1"/>
    </xf>
    <xf numFmtId="56" fontId="15" fillId="23" borderId="41" xfId="0" applyNumberFormat="1" applyFont="1" applyFill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distributed" vertical="center" shrinkToFit="1"/>
    </xf>
    <xf numFmtId="0" fontId="2" fillId="0" borderId="34" xfId="0" applyFont="1" applyFill="1" applyBorder="1" applyAlignment="1">
      <alignment horizontal="distributed" vertical="center" shrinkToFit="1"/>
    </xf>
    <xf numFmtId="0" fontId="2" fillId="0" borderId="44" xfId="0" applyFont="1" applyFill="1" applyBorder="1" applyAlignment="1">
      <alignment horizontal="distributed" vertical="center" shrinkToFit="1"/>
    </xf>
    <xf numFmtId="0" fontId="2" fillId="0" borderId="45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46" xfId="0" applyFont="1" applyFill="1" applyBorder="1" applyAlignment="1">
      <alignment horizontal="distributed" vertical="center" shrinkToFit="1"/>
    </xf>
    <xf numFmtId="0" fontId="2" fillId="0" borderId="31" xfId="0" applyFont="1" applyFill="1" applyBorder="1" applyAlignment="1">
      <alignment horizontal="distributed" vertical="center" shrinkToFit="1"/>
    </xf>
    <xf numFmtId="0" fontId="2" fillId="0" borderId="15" xfId="0" applyFont="1" applyFill="1" applyBorder="1" applyAlignment="1">
      <alignment horizontal="distributed" vertical="center" shrinkToFit="1"/>
    </xf>
    <xf numFmtId="0" fontId="2" fillId="0" borderId="47" xfId="0" applyFont="1" applyFill="1" applyBorder="1" applyAlignment="1">
      <alignment horizontal="distributed" vertical="center" shrinkToFit="1"/>
    </xf>
    <xf numFmtId="0" fontId="2" fillId="0" borderId="48" xfId="0" applyFont="1" applyFill="1" applyBorder="1" applyAlignment="1">
      <alignment horizontal="distributed" vertical="center" shrinkToFit="1"/>
    </xf>
    <xf numFmtId="0" fontId="2" fillId="0" borderId="32" xfId="0" applyFont="1" applyFill="1" applyBorder="1" applyAlignment="1">
      <alignment horizontal="distributed" vertical="center" shrinkToFit="1"/>
    </xf>
    <xf numFmtId="0" fontId="34" fillId="0" borderId="44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5" fillId="24" borderId="39" xfId="0" applyFont="1" applyFill="1" applyBorder="1" applyAlignment="1">
      <alignment horizontal="distributed" vertical="center" shrinkToFit="1"/>
    </xf>
    <xf numFmtId="0" fontId="35" fillId="24" borderId="23" xfId="0" applyFont="1" applyFill="1" applyBorder="1" applyAlignment="1">
      <alignment horizontal="distributed" vertical="center" shrinkToFit="1"/>
    </xf>
    <xf numFmtId="0" fontId="35" fillId="24" borderId="49" xfId="0" applyFont="1" applyFill="1" applyBorder="1" applyAlignment="1">
      <alignment horizontal="distributed" vertical="center" shrinkToFit="1"/>
    </xf>
    <xf numFmtId="0" fontId="36" fillId="0" borderId="0" xfId="0" applyFont="1" applyFill="1" applyAlignment="1" quotePrefix="1">
      <alignment horizontal="center" vertical="center" wrapText="1"/>
    </xf>
    <xf numFmtId="0" fontId="36" fillId="0" borderId="0" xfId="0" applyFont="1" applyAlignment="1" quotePrefix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50" xfId="0" applyFont="1" applyFill="1" applyBorder="1" applyAlignment="1">
      <alignment horizontal="distributed" vertical="center" shrinkToFit="1"/>
    </xf>
    <xf numFmtId="0" fontId="38" fillId="0" borderId="51" xfId="0" applyFont="1" applyFill="1" applyBorder="1" applyAlignment="1">
      <alignment horizontal="distributed" vertical="center" shrinkToFit="1"/>
    </xf>
    <xf numFmtId="0" fontId="38" fillId="0" borderId="52" xfId="0" applyFont="1" applyFill="1" applyBorder="1" applyAlignment="1">
      <alignment horizontal="distributed" vertical="center" shrinkToFit="1"/>
    </xf>
    <xf numFmtId="0" fontId="38" fillId="0" borderId="53" xfId="0" applyFont="1" applyFill="1" applyBorder="1" applyAlignment="1">
      <alignment horizontal="distributed" vertical="center" shrinkToFit="1"/>
    </xf>
    <xf numFmtId="0" fontId="38" fillId="0" borderId="54" xfId="0" applyFont="1" applyFill="1" applyBorder="1" applyAlignment="1">
      <alignment horizontal="distributed" vertical="center" shrinkToFit="1"/>
    </xf>
    <xf numFmtId="0" fontId="38" fillId="0" borderId="55" xfId="0" applyFont="1" applyFill="1" applyBorder="1" applyAlignment="1">
      <alignment horizontal="distributed" vertical="center" shrinkToFit="1"/>
    </xf>
    <xf numFmtId="0" fontId="38" fillId="0" borderId="42" xfId="0" applyFont="1" applyFill="1" applyBorder="1" applyAlignment="1">
      <alignment horizontal="distributed" vertical="center" shrinkToFit="1"/>
    </xf>
    <xf numFmtId="0" fontId="38" fillId="0" borderId="27" xfId="0" applyFont="1" applyFill="1" applyBorder="1" applyAlignment="1">
      <alignment horizontal="distributed" vertical="center" shrinkToFit="1"/>
    </xf>
    <xf numFmtId="0" fontId="38" fillId="0" borderId="56" xfId="0" applyFont="1" applyFill="1" applyBorder="1" applyAlignment="1">
      <alignment horizontal="distributed" vertical="center" shrinkToFit="1"/>
    </xf>
    <xf numFmtId="0" fontId="38" fillId="0" borderId="36" xfId="0" applyFont="1" applyFill="1" applyBorder="1" applyAlignment="1">
      <alignment horizontal="distributed" vertical="center" shrinkToFit="1"/>
    </xf>
    <xf numFmtId="0" fontId="38" fillId="0" borderId="34" xfId="0" applyFont="1" applyFill="1" applyBorder="1" applyAlignment="1">
      <alignment horizontal="distributed" vertical="center" shrinkToFit="1"/>
    </xf>
    <xf numFmtId="0" fontId="38" fillId="0" borderId="44" xfId="0" applyFont="1" applyFill="1" applyBorder="1" applyAlignment="1">
      <alignment horizontal="distributed" vertical="center" shrinkToFit="1"/>
    </xf>
    <xf numFmtId="0" fontId="38" fillId="0" borderId="57" xfId="0" applyFont="1" applyFill="1" applyBorder="1" applyAlignment="1">
      <alignment horizontal="distributed" vertical="center" shrinkToFit="1"/>
    </xf>
    <xf numFmtId="0" fontId="38" fillId="0" borderId="58" xfId="0" applyFont="1" applyFill="1" applyBorder="1" applyAlignment="1">
      <alignment horizontal="distributed" vertical="center" shrinkToFit="1"/>
    </xf>
    <xf numFmtId="0" fontId="38" fillId="0" borderId="59" xfId="0" applyFont="1" applyFill="1" applyBorder="1" applyAlignment="1">
      <alignment horizontal="distributed" vertical="center" shrinkToFit="1"/>
    </xf>
    <xf numFmtId="0" fontId="38" fillId="0" borderId="60" xfId="0" applyFont="1" applyFill="1" applyBorder="1" applyAlignment="1">
      <alignment horizontal="distributed" vertical="center" shrinkToFit="1"/>
    </xf>
    <xf numFmtId="0" fontId="38" fillId="0" borderId="61" xfId="0" applyFont="1" applyFill="1" applyBorder="1" applyAlignment="1">
      <alignment horizontal="distributed" vertical="center" shrinkToFit="1"/>
    </xf>
    <xf numFmtId="0" fontId="38" fillId="0" borderId="43" xfId="0" applyFont="1" applyFill="1" applyBorder="1" applyAlignment="1">
      <alignment horizontal="distributed" vertical="center" shrinkToFit="1"/>
    </xf>
    <xf numFmtId="0" fontId="38" fillId="0" borderId="62" xfId="0" applyFont="1" applyFill="1" applyBorder="1" applyAlignment="1">
      <alignment horizontal="distributed" vertical="center" shrinkToFit="1"/>
    </xf>
    <xf numFmtId="0" fontId="38" fillId="0" borderId="63" xfId="0" applyFont="1" applyFill="1" applyBorder="1" applyAlignment="1">
      <alignment horizontal="distributed" vertical="center" shrinkToFit="1"/>
    </xf>
    <xf numFmtId="0" fontId="7" fillId="23" borderId="64" xfId="0" applyFont="1" applyFill="1" applyBorder="1" applyAlignment="1">
      <alignment horizontal="center" vertical="center"/>
    </xf>
    <xf numFmtId="0" fontId="7" fillId="23" borderId="65" xfId="0" applyFont="1" applyFill="1" applyBorder="1" applyAlignment="1">
      <alignment horizontal="center" vertical="center"/>
    </xf>
    <xf numFmtId="0" fontId="7" fillId="23" borderId="66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183" fontId="3" fillId="23" borderId="69" xfId="0" applyNumberFormat="1" applyFont="1" applyFill="1" applyBorder="1" applyAlignment="1">
      <alignment horizontal="center" vertical="center"/>
    </xf>
    <xf numFmtId="183" fontId="3" fillId="23" borderId="71" xfId="0" applyNumberFormat="1" applyFont="1" applyFill="1" applyBorder="1" applyAlignment="1">
      <alignment horizontal="center" vertical="center"/>
    </xf>
    <xf numFmtId="183" fontId="3" fillId="23" borderId="72" xfId="0" applyNumberFormat="1" applyFont="1" applyFill="1" applyBorder="1" applyAlignment="1">
      <alignment horizontal="center" vertical="center"/>
    </xf>
    <xf numFmtId="183" fontId="3" fillId="23" borderId="73" xfId="0" applyNumberFormat="1" applyFont="1" applyFill="1" applyBorder="1" applyAlignment="1">
      <alignment horizontal="center" vertical="center"/>
    </xf>
    <xf numFmtId="183" fontId="3" fillId="23" borderId="70" xfId="0" applyNumberFormat="1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 shrinkToFit="1"/>
    </xf>
    <xf numFmtId="0" fontId="38" fillId="0" borderId="75" xfId="0" applyFont="1" applyFill="1" applyBorder="1" applyAlignment="1">
      <alignment horizontal="center" vertical="center" shrinkToFit="1"/>
    </xf>
    <xf numFmtId="0" fontId="38" fillId="0" borderId="76" xfId="0" applyFont="1" applyFill="1" applyBorder="1" applyAlignment="1">
      <alignment horizontal="center" vertical="center" shrinkToFit="1"/>
    </xf>
    <xf numFmtId="0" fontId="38" fillId="0" borderId="77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 applyProtection="1">
      <alignment horizontal="distributed" vertical="center" indent="1" shrinkToFit="1"/>
      <protection/>
    </xf>
    <xf numFmtId="0" fontId="2" fillId="0" borderId="79" xfId="0" applyFont="1" applyFill="1" applyBorder="1" applyAlignment="1" applyProtection="1">
      <alignment horizontal="distributed" vertical="center" indent="1" shrinkToFit="1"/>
      <protection/>
    </xf>
    <xf numFmtId="0" fontId="17" fillId="23" borderId="80" xfId="0" applyFont="1" applyFill="1" applyBorder="1" applyAlignment="1">
      <alignment horizontal="center" vertical="center" wrapText="1"/>
    </xf>
    <xf numFmtId="0" fontId="17" fillId="23" borderId="25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 applyProtection="1">
      <alignment horizontal="distributed" vertical="center" indent="1" shrinkToFit="1"/>
      <protection/>
    </xf>
    <xf numFmtId="0" fontId="2" fillId="0" borderId="82" xfId="0" applyFont="1" applyFill="1" applyBorder="1" applyAlignment="1" applyProtection="1">
      <alignment horizontal="distributed" vertical="center" indent="1" shrinkToFit="1"/>
      <protection/>
    </xf>
    <xf numFmtId="0" fontId="2" fillId="0" borderId="33" xfId="0" applyFont="1" applyFill="1" applyBorder="1" applyAlignment="1" applyProtection="1">
      <alignment horizontal="distributed" vertical="center" indent="1" shrinkToFit="1"/>
      <protection/>
    </xf>
    <xf numFmtId="0" fontId="2" fillId="0" borderId="83" xfId="0" applyFont="1" applyFill="1" applyBorder="1" applyAlignment="1" applyProtection="1">
      <alignment horizontal="distributed" vertical="center" indent="1" shrinkToFit="1"/>
      <protection/>
    </xf>
    <xf numFmtId="0" fontId="9" fillId="23" borderId="80" xfId="0" applyFont="1" applyFill="1" applyBorder="1" applyAlignment="1">
      <alignment horizontal="center" vertical="center"/>
    </xf>
    <xf numFmtId="0" fontId="9" fillId="23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9" fillId="23" borderId="3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3" fillId="21" borderId="13" xfId="0" applyNumberFormat="1" applyFont="1" applyFill="1" applyBorder="1" applyAlignment="1" applyProtection="1">
      <alignment horizontal="center" vertical="center" shrinkToFit="1"/>
      <protection locked="0"/>
    </xf>
    <xf numFmtId="49" fontId="13" fillId="21" borderId="13" xfId="0" applyNumberFormat="1" applyFont="1" applyFill="1" applyBorder="1" applyAlignment="1">
      <alignment horizontal="center" vertical="center" shrinkToFit="1"/>
    </xf>
    <xf numFmtId="49" fontId="13" fillId="21" borderId="34" xfId="0" applyNumberFormat="1" applyFont="1" applyFill="1" applyBorder="1" applyAlignment="1" applyProtection="1">
      <alignment horizontal="center" vertical="center" shrinkToFit="1"/>
      <protection locked="0"/>
    </xf>
    <xf numFmtId="49" fontId="13" fillId="21" borderId="18" xfId="0" applyNumberFormat="1" applyFont="1" applyFill="1" applyBorder="1" applyAlignment="1">
      <alignment horizontal="center" vertical="center" shrinkToFit="1"/>
    </xf>
    <xf numFmtId="49" fontId="13" fillId="4" borderId="13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13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26"/>
  <sheetViews>
    <sheetView view="pageBreakPreview" zoomScale="60" zoomScaleNormal="75" zoomScalePageLayoutView="0" workbookViewId="0" topLeftCell="A1">
      <selection activeCell="B17" sqref="B17:K26"/>
    </sheetView>
  </sheetViews>
  <sheetFormatPr defaultColWidth="10.625" defaultRowHeight="39.75" customHeight="1"/>
  <cols>
    <col min="1" max="1" width="10.625" style="1" customWidth="1"/>
    <col min="2" max="15" width="10.75390625" style="1" customWidth="1"/>
    <col min="16" max="16384" width="10.625" style="1" customWidth="1"/>
  </cols>
  <sheetData>
    <row r="1" spans="1:3" ht="39.75" customHeight="1" thickBot="1">
      <c r="A1" s="2" t="s">
        <v>4</v>
      </c>
      <c r="B1" s="127" t="s">
        <v>143</v>
      </c>
      <c r="C1" s="127"/>
    </row>
    <row r="2" spans="1:15" ht="39.75" customHeight="1">
      <c r="A2" s="128"/>
      <c r="B2" s="123" t="s">
        <v>15</v>
      </c>
      <c r="C2" s="123"/>
      <c r="D2" s="123"/>
      <c r="E2" s="123"/>
      <c r="F2" s="123"/>
      <c r="G2" s="123"/>
      <c r="H2" s="124"/>
      <c r="I2" s="123" t="s">
        <v>16</v>
      </c>
      <c r="J2" s="123"/>
      <c r="K2" s="123"/>
      <c r="L2" s="123"/>
      <c r="M2" s="123"/>
      <c r="N2" s="123"/>
      <c r="O2" s="124"/>
    </row>
    <row r="3" spans="1:15" ht="39.75" customHeight="1" thickBot="1">
      <c r="A3" s="129"/>
      <c r="B3" s="65" t="s">
        <v>27</v>
      </c>
      <c r="C3" s="62" t="s">
        <v>28</v>
      </c>
      <c r="D3" s="62" t="s">
        <v>29</v>
      </c>
      <c r="E3" s="62" t="s">
        <v>30</v>
      </c>
      <c r="F3" s="62" t="s">
        <v>50</v>
      </c>
      <c r="G3" s="62" t="s">
        <v>32</v>
      </c>
      <c r="H3" s="64" t="s">
        <v>33</v>
      </c>
      <c r="I3" s="65" t="s">
        <v>34</v>
      </c>
      <c r="J3" s="62" t="s">
        <v>35</v>
      </c>
      <c r="K3" s="62" t="s">
        <v>36</v>
      </c>
      <c r="L3" s="62" t="s">
        <v>37</v>
      </c>
      <c r="M3" s="62" t="s">
        <v>38</v>
      </c>
      <c r="N3" s="62" t="s">
        <v>39</v>
      </c>
      <c r="O3" s="64" t="s">
        <v>40</v>
      </c>
    </row>
    <row r="4" spans="1:15" ht="19.5" customHeight="1">
      <c r="A4" s="130">
        <v>1</v>
      </c>
      <c r="B4" s="102" t="s">
        <v>51</v>
      </c>
      <c r="C4" s="103" t="s">
        <v>52</v>
      </c>
      <c r="D4" s="103" t="s">
        <v>53</v>
      </c>
      <c r="E4" s="103" t="s">
        <v>54</v>
      </c>
      <c r="F4" s="103" t="s">
        <v>55</v>
      </c>
      <c r="G4" s="103" t="s">
        <v>56</v>
      </c>
      <c r="H4" s="104" t="s">
        <v>57</v>
      </c>
      <c r="I4" s="102" t="s">
        <v>58</v>
      </c>
      <c r="J4" s="103" t="s">
        <v>59</v>
      </c>
      <c r="K4" s="103" t="s">
        <v>60</v>
      </c>
      <c r="L4" s="103" t="s">
        <v>61</v>
      </c>
      <c r="M4" s="103" t="s">
        <v>62</v>
      </c>
      <c r="N4" s="103" t="s">
        <v>63</v>
      </c>
      <c r="O4" s="104" t="s">
        <v>64</v>
      </c>
    </row>
    <row r="5" spans="1:15" ht="19.5" customHeight="1">
      <c r="A5" s="131"/>
      <c r="B5" s="105" t="s">
        <v>182</v>
      </c>
      <c r="C5" s="106" t="s">
        <v>183</v>
      </c>
      <c r="D5" s="106" t="s">
        <v>184</v>
      </c>
      <c r="E5" s="106" t="s">
        <v>185</v>
      </c>
      <c r="F5" s="106" t="s">
        <v>186</v>
      </c>
      <c r="G5" s="106" t="s">
        <v>187</v>
      </c>
      <c r="H5" s="107" t="s">
        <v>188</v>
      </c>
      <c r="I5" s="105" t="s">
        <v>186</v>
      </c>
      <c r="J5" s="106" t="s">
        <v>189</v>
      </c>
      <c r="K5" s="106" t="s">
        <v>190</v>
      </c>
      <c r="L5" s="106" t="s">
        <v>183</v>
      </c>
      <c r="M5" s="106" t="s">
        <v>191</v>
      </c>
      <c r="N5" s="106" t="s">
        <v>185</v>
      </c>
      <c r="O5" s="107" t="s">
        <v>183</v>
      </c>
    </row>
    <row r="6" spans="1:15" ht="19.5" customHeight="1">
      <c r="A6" s="132">
        <v>2</v>
      </c>
      <c r="B6" s="108" t="s">
        <v>65</v>
      </c>
      <c r="C6" s="109" t="s">
        <v>66</v>
      </c>
      <c r="D6" s="109" t="s">
        <v>211</v>
      </c>
      <c r="E6" s="109" t="s">
        <v>67</v>
      </c>
      <c r="F6" s="109" t="s">
        <v>68</v>
      </c>
      <c r="G6" s="109" t="s">
        <v>69</v>
      </c>
      <c r="H6" s="110" t="s">
        <v>70</v>
      </c>
      <c r="I6" s="108" t="s">
        <v>71</v>
      </c>
      <c r="J6" s="109" t="s">
        <v>72</v>
      </c>
      <c r="K6" s="109" t="s">
        <v>73</v>
      </c>
      <c r="L6" s="109" t="s">
        <v>74</v>
      </c>
      <c r="M6" s="109" t="s">
        <v>75</v>
      </c>
      <c r="N6" s="109" t="s">
        <v>76</v>
      </c>
      <c r="O6" s="110" t="s">
        <v>77</v>
      </c>
    </row>
    <row r="7" spans="1:15" ht="19.5" customHeight="1">
      <c r="A7" s="133"/>
      <c r="B7" s="111" t="s">
        <v>192</v>
      </c>
      <c r="C7" s="112" t="s">
        <v>186</v>
      </c>
      <c r="D7" s="112" t="s">
        <v>193</v>
      </c>
      <c r="E7" s="112" t="s">
        <v>189</v>
      </c>
      <c r="F7" s="112" t="s">
        <v>190</v>
      </c>
      <c r="G7" s="112" t="s">
        <v>185</v>
      </c>
      <c r="H7" s="113" t="s">
        <v>192</v>
      </c>
      <c r="I7" s="111" t="s">
        <v>184</v>
      </c>
      <c r="J7" s="112" t="s">
        <v>185</v>
      </c>
      <c r="K7" s="112" t="s">
        <v>192</v>
      </c>
      <c r="L7" s="112" t="s">
        <v>189</v>
      </c>
      <c r="M7" s="112" t="s">
        <v>182</v>
      </c>
      <c r="N7" s="112" t="s">
        <v>187</v>
      </c>
      <c r="O7" s="113" t="s">
        <v>192</v>
      </c>
    </row>
    <row r="8" spans="1:15" ht="19.5" customHeight="1">
      <c r="A8" s="132">
        <v>3</v>
      </c>
      <c r="B8" s="108" t="s">
        <v>78</v>
      </c>
      <c r="C8" s="109" t="s">
        <v>79</v>
      </c>
      <c r="D8" s="109" t="s">
        <v>80</v>
      </c>
      <c r="E8" s="109" t="s">
        <v>81</v>
      </c>
      <c r="F8" s="109" t="s">
        <v>82</v>
      </c>
      <c r="G8" s="109" t="s">
        <v>83</v>
      </c>
      <c r="H8" s="110" t="s">
        <v>203</v>
      </c>
      <c r="I8" s="108" t="s">
        <v>84</v>
      </c>
      <c r="J8" s="109" t="s">
        <v>85</v>
      </c>
      <c r="K8" s="109" t="s">
        <v>86</v>
      </c>
      <c r="L8" s="109" t="s">
        <v>87</v>
      </c>
      <c r="M8" s="109" t="s">
        <v>88</v>
      </c>
      <c r="N8" s="109" t="s">
        <v>89</v>
      </c>
      <c r="O8" s="110" t="s">
        <v>90</v>
      </c>
    </row>
    <row r="9" spans="1:15" ht="19.5" customHeight="1">
      <c r="A9" s="133"/>
      <c r="B9" s="111" t="s">
        <v>183</v>
      </c>
      <c r="C9" s="112" t="s">
        <v>189</v>
      </c>
      <c r="D9" s="112" t="s">
        <v>191</v>
      </c>
      <c r="E9" s="112" t="s">
        <v>190</v>
      </c>
      <c r="F9" s="112" t="s">
        <v>185</v>
      </c>
      <c r="G9" s="112" t="s">
        <v>186</v>
      </c>
      <c r="H9" s="113"/>
      <c r="I9" s="111" t="s">
        <v>190</v>
      </c>
      <c r="J9" s="112" t="s">
        <v>186</v>
      </c>
      <c r="K9" s="112" t="s">
        <v>188</v>
      </c>
      <c r="L9" s="112" t="s">
        <v>187</v>
      </c>
      <c r="M9" s="112" t="s">
        <v>194</v>
      </c>
      <c r="N9" s="112" t="s">
        <v>186</v>
      </c>
      <c r="O9" s="113" t="s">
        <v>190</v>
      </c>
    </row>
    <row r="10" spans="1:15" ht="19.5" customHeight="1">
      <c r="A10" s="132">
        <v>4</v>
      </c>
      <c r="B10" s="108" t="s">
        <v>209</v>
      </c>
      <c r="C10" s="109" t="s">
        <v>91</v>
      </c>
      <c r="D10" s="109" t="s">
        <v>92</v>
      </c>
      <c r="E10" s="109" t="s">
        <v>93</v>
      </c>
      <c r="F10" s="109" t="s">
        <v>94</v>
      </c>
      <c r="G10" s="109" t="s">
        <v>95</v>
      </c>
      <c r="H10" s="110" t="s">
        <v>96</v>
      </c>
      <c r="I10" s="108" t="s">
        <v>97</v>
      </c>
      <c r="J10" s="109" t="s">
        <v>98</v>
      </c>
      <c r="K10" s="109" t="s">
        <v>99</v>
      </c>
      <c r="L10" s="109" t="s">
        <v>100</v>
      </c>
      <c r="M10" s="109" t="s">
        <v>101</v>
      </c>
      <c r="N10" s="109" t="s">
        <v>102</v>
      </c>
      <c r="O10" s="110" t="s">
        <v>103</v>
      </c>
    </row>
    <row r="11" spans="1:15" ht="19.5" customHeight="1">
      <c r="A11" s="133"/>
      <c r="B11" s="111" t="s">
        <v>190</v>
      </c>
      <c r="C11" s="112" t="s">
        <v>190</v>
      </c>
      <c r="D11" s="112" t="s">
        <v>185</v>
      </c>
      <c r="E11" s="112" t="s">
        <v>192</v>
      </c>
      <c r="F11" s="112" t="s">
        <v>192</v>
      </c>
      <c r="G11" s="112" t="s">
        <v>192</v>
      </c>
      <c r="H11" s="113" t="s">
        <v>186</v>
      </c>
      <c r="I11" s="111" t="s">
        <v>185</v>
      </c>
      <c r="J11" s="112" t="s">
        <v>190</v>
      </c>
      <c r="K11" s="112" t="s">
        <v>182</v>
      </c>
      <c r="L11" s="112" t="s">
        <v>195</v>
      </c>
      <c r="M11" s="112" t="s">
        <v>186</v>
      </c>
      <c r="N11" s="112" t="s">
        <v>192</v>
      </c>
      <c r="O11" s="113" t="s">
        <v>186</v>
      </c>
    </row>
    <row r="12" spans="1:15" ht="19.5" customHeight="1">
      <c r="A12" s="132">
        <v>5</v>
      </c>
      <c r="B12" s="108" t="s">
        <v>104</v>
      </c>
      <c r="C12" s="109" t="s">
        <v>109</v>
      </c>
      <c r="D12" s="109" t="s">
        <v>106</v>
      </c>
      <c r="E12" s="109" t="s">
        <v>107</v>
      </c>
      <c r="F12" s="135"/>
      <c r="G12" s="135"/>
      <c r="H12" s="137"/>
      <c r="I12" s="108" t="s">
        <v>108</v>
      </c>
      <c r="J12" s="109" t="s">
        <v>180</v>
      </c>
      <c r="K12" s="109" t="s">
        <v>105</v>
      </c>
      <c r="L12" s="109" t="s">
        <v>110</v>
      </c>
      <c r="M12" s="135"/>
      <c r="N12" s="135"/>
      <c r="O12" s="137"/>
    </row>
    <row r="13" spans="1:15" ht="19.5" customHeight="1" thickBot="1">
      <c r="A13" s="134"/>
      <c r="B13" s="114" t="s">
        <v>186</v>
      </c>
      <c r="C13" s="115" t="s">
        <v>186</v>
      </c>
      <c r="D13" s="115" t="s">
        <v>186</v>
      </c>
      <c r="E13" s="115" t="s">
        <v>186</v>
      </c>
      <c r="F13" s="136"/>
      <c r="G13" s="136"/>
      <c r="H13" s="138"/>
      <c r="I13" s="114" t="s">
        <v>186</v>
      </c>
      <c r="J13" s="115" t="s">
        <v>186</v>
      </c>
      <c r="K13" s="115" t="s">
        <v>186</v>
      </c>
      <c r="L13" s="115" t="s">
        <v>186</v>
      </c>
      <c r="M13" s="136"/>
      <c r="N13" s="136"/>
      <c r="O13" s="138"/>
    </row>
    <row r="14" spans="1:3" ht="39.75" customHeight="1" thickBot="1">
      <c r="A14" s="2" t="s">
        <v>5</v>
      </c>
      <c r="B14" s="127" t="s">
        <v>144</v>
      </c>
      <c r="C14" s="127"/>
    </row>
    <row r="15" spans="1:11" ht="39.75" customHeight="1">
      <c r="A15" s="125"/>
      <c r="B15" s="122" t="s">
        <v>15</v>
      </c>
      <c r="C15" s="123"/>
      <c r="D15" s="123"/>
      <c r="E15" s="123"/>
      <c r="F15" s="124"/>
      <c r="G15" s="123" t="s">
        <v>16</v>
      </c>
      <c r="H15" s="123"/>
      <c r="I15" s="123"/>
      <c r="J15" s="123"/>
      <c r="K15" s="124"/>
    </row>
    <row r="16" spans="1:11" ht="39.75" customHeight="1" thickBot="1">
      <c r="A16" s="126"/>
      <c r="B16" s="61" t="s">
        <v>27</v>
      </c>
      <c r="C16" s="62" t="s">
        <v>28</v>
      </c>
      <c r="D16" s="62" t="s">
        <v>29</v>
      </c>
      <c r="E16" s="62" t="s">
        <v>30</v>
      </c>
      <c r="F16" s="64" t="s">
        <v>50</v>
      </c>
      <c r="G16" s="65" t="s">
        <v>32</v>
      </c>
      <c r="H16" s="63" t="s">
        <v>33</v>
      </c>
      <c r="I16" s="62" t="s">
        <v>34</v>
      </c>
      <c r="J16" s="62" t="s">
        <v>35</v>
      </c>
      <c r="K16" s="64" t="s">
        <v>36</v>
      </c>
    </row>
    <row r="17" spans="1:11" ht="19.5" customHeight="1">
      <c r="A17" s="130">
        <v>1</v>
      </c>
      <c r="B17" s="116" t="s">
        <v>111</v>
      </c>
      <c r="C17" s="103" t="s">
        <v>62</v>
      </c>
      <c r="D17" s="103" t="s">
        <v>176</v>
      </c>
      <c r="E17" s="103" t="s">
        <v>112</v>
      </c>
      <c r="F17" s="104" t="s">
        <v>56</v>
      </c>
      <c r="G17" s="102" t="s">
        <v>51</v>
      </c>
      <c r="H17" s="103" t="s">
        <v>113</v>
      </c>
      <c r="I17" s="103" t="s">
        <v>177</v>
      </c>
      <c r="J17" s="103" t="s">
        <v>114</v>
      </c>
      <c r="K17" s="104" t="s">
        <v>53</v>
      </c>
    </row>
    <row r="18" spans="1:11" ht="19.5" customHeight="1">
      <c r="A18" s="131"/>
      <c r="B18" s="117" t="s">
        <v>183</v>
      </c>
      <c r="C18" s="106" t="s">
        <v>191</v>
      </c>
      <c r="D18" s="106" t="s">
        <v>188</v>
      </c>
      <c r="E18" s="106" t="s">
        <v>196</v>
      </c>
      <c r="F18" s="107" t="s">
        <v>187</v>
      </c>
      <c r="G18" s="105" t="s">
        <v>182</v>
      </c>
      <c r="H18" s="106" t="s">
        <v>186</v>
      </c>
      <c r="I18" s="106" t="s">
        <v>197</v>
      </c>
      <c r="J18" s="106" t="s">
        <v>193</v>
      </c>
      <c r="K18" s="107" t="s">
        <v>184</v>
      </c>
    </row>
    <row r="19" spans="1:11" ht="19.5" customHeight="1">
      <c r="A19" s="132">
        <v>2</v>
      </c>
      <c r="B19" s="118" t="s">
        <v>115</v>
      </c>
      <c r="C19" s="109" t="s">
        <v>75</v>
      </c>
      <c r="D19" s="109" t="s">
        <v>204</v>
      </c>
      <c r="E19" s="109" t="s">
        <v>68</v>
      </c>
      <c r="F19" s="110" t="s">
        <v>116</v>
      </c>
      <c r="G19" s="108" t="s">
        <v>70</v>
      </c>
      <c r="H19" s="109" t="s">
        <v>117</v>
      </c>
      <c r="I19" s="109" t="s">
        <v>118</v>
      </c>
      <c r="J19" s="109" t="s">
        <v>178</v>
      </c>
      <c r="K19" s="110" t="s">
        <v>80</v>
      </c>
    </row>
    <row r="20" spans="1:11" ht="19.5" customHeight="1">
      <c r="A20" s="133"/>
      <c r="B20" s="119" t="s">
        <v>198</v>
      </c>
      <c r="C20" s="112" t="s">
        <v>182</v>
      </c>
      <c r="D20" s="112" t="s">
        <v>199</v>
      </c>
      <c r="E20" s="112" t="s">
        <v>190</v>
      </c>
      <c r="F20" s="113" t="s">
        <v>186</v>
      </c>
      <c r="G20" s="111" t="s">
        <v>192</v>
      </c>
      <c r="H20" s="112" t="s">
        <v>198</v>
      </c>
      <c r="I20" s="112" t="s">
        <v>185</v>
      </c>
      <c r="J20" s="112" t="s">
        <v>188</v>
      </c>
      <c r="K20" s="113" t="s">
        <v>191</v>
      </c>
    </row>
    <row r="21" spans="1:11" ht="19.5" customHeight="1">
      <c r="A21" s="132">
        <v>3</v>
      </c>
      <c r="B21" s="118" t="s">
        <v>179</v>
      </c>
      <c r="C21" s="109" t="s">
        <v>181</v>
      </c>
      <c r="D21" s="109" t="s">
        <v>119</v>
      </c>
      <c r="E21" s="109" t="s">
        <v>102</v>
      </c>
      <c r="F21" s="110" t="s">
        <v>120</v>
      </c>
      <c r="G21" s="108" t="s">
        <v>103</v>
      </c>
      <c r="H21" s="109" t="s">
        <v>100</v>
      </c>
      <c r="I21" s="109" t="s">
        <v>84</v>
      </c>
      <c r="J21" s="109" t="s">
        <v>121</v>
      </c>
      <c r="K21" s="110" t="s">
        <v>76</v>
      </c>
    </row>
    <row r="22" spans="1:11" ht="19.5" customHeight="1">
      <c r="A22" s="133"/>
      <c r="B22" s="119" t="s">
        <v>197</v>
      </c>
      <c r="C22" s="112" t="s">
        <v>184</v>
      </c>
      <c r="D22" s="112" t="s">
        <v>198</v>
      </c>
      <c r="E22" s="112" t="s">
        <v>192</v>
      </c>
      <c r="F22" s="113" t="s">
        <v>185</v>
      </c>
      <c r="G22" s="111" t="s">
        <v>186</v>
      </c>
      <c r="H22" s="112" t="s">
        <v>195</v>
      </c>
      <c r="I22" s="112" t="s">
        <v>190</v>
      </c>
      <c r="J22" s="112" t="s">
        <v>183</v>
      </c>
      <c r="K22" s="113" t="s">
        <v>187</v>
      </c>
    </row>
    <row r="23" spans="1:11" ht="19.5" customHeight="1">
      <c r="A23" s="132">
        <v>4</v>
      </c>
      <c r="B23" s="118" t="s">
        <v>122</v>
      </c>
      <c r="C23" s="109" t="s">
        <v>123</v>
      </c>
      <c r="D23" s="109" t="s">
        <v>124</v>
      </c>
      <c r="E23" s="109" t="s">
        <v>125</v>
      </c>
      <c r="F23" s="110" t="s">
        <v>88</v>
      </c>
      <c r="G23" s="108" t="s">
        <v>126</v>
      </c>
      <c r="H23" s="109" t="s">
        <v>127</v>
      </c>
      <c r="I23" s="109" t="s">
        <v>95</v>
      </c>
      <c r="J23" s="109" t="s">
        <v>87</v>
      </c>
      <c r="K23" s="110" t="s">
        <v>54</v>
      </c>
    </row>
    <row r="24" spans="1:11" ht="19.5" customHeight="1">
      <c r="A24" s="133"/>
      <c r="B24" s="119" t="s">
        <v>192</v>
      </c>
      <c r="C24" s="112" t="s">
        <v>200</v>
      </c>
      <c r="D24" s="112" t="s">
        <v>186</v>
      </c>
      <c r="E24" s="112" t="s">
        <v>185</v>
      </c>
      <c r="F24" s="113" t="s">
        <v>194</v>
      </c>
      <c r="G24" s="111" t="s">
        <v>199</v>
      </c>
      <c r="H24" s="112" t="s">
        <v>192</v>
      </c>
      <c r="I24" s="112" t="s">
        <v>192</v>
      </c>
      <c r="J24" s="112" t="s">
        <v>187</v>
      </c>
      <c r="K24" s="113" t="s">
        <v>185</v>
      </c>
    </row>
    <row r="25" spans="1:11" ht="19.5" customHeight="1">
      <c r="A25" s="132">
        <v>5</v>
      </c>
      <c r="B25" s="118" t="s">
        <v>128</v>
      </c>
      <c r="C25" s="109" t="s">
        <v>96</v>
      </c>
      <c r="D25" s="109" t="s">
        <v>52</v>
      </c>
      <c r="E25" s="109" t="s">
        <v>104</v>
      </c>
      <c r="F25" s="110" t="s">
        <v>130</v>
      </c>
      <c r="G25" s="108" t="s">
        <v>131</v>
      </c>
      <c r="H25" s="109" t="s">
        <v>132</v>
      </c>
      <c r="I25" s="109" t="s">
        <v>133</v>
      </c>
      <c r="J25" s="109" t="s">
        <v>129</v>
      </c>
      <c r="K25" s="110" t="s">
        <v>134</v>
      </c>
    </row>
    <row r="26" spans="1:11" ht="19.5" customHeight="1" thickBot="1">
      <c r="A26" s="134"/>
      <c r="B26" s="120" t="s">
        <v>190</v>
      </c>
      <c r="C26" s="115" t="s">
        <v>186</v>
      </c>
      <c r="D26" s="115" t="s">
        <v>183</v>
      </c>
      <c r="E26" s="115" t="s">
        <v>186</v>
      </c>
      <c r="F26" s="121" t="s">
        <v>192</v>
      </c>
      <c r="G26" s="114" t="s">
        <v>190</v>
      </c>
      <c r="H26" s="115" t="s">
        <v>185</v>
      </c>
      <c r="I26" s="115" t="s">
        <v>186</v>
      </c>
      <c r="J26" s="115" t="s">
        <v>186</v>
      </c>
      <c r="K26" s="121" t="s">
        <v>192</v>
      </c>
    </row>
  </sheetData>
  <sheetProtection/>
  <mergeCells count="24">
    <mergeCell ref="A23:A24"/>
    <mergeCell ref="A25:A26"/>
    <mergeCell ref="O12:O13"/>
    <mergeCell ref="A17:A18"/>
    <mergeCell ref="A19:A20"/>
    <mergeCell ref="A21:A22"/>
    <mergeCell ref="G12:G13"/>
    <mergeCell ref="H12:H13"/>
    <mergeCell ref="M12:M13"/>
    <mergeCell ref="N12:N13"/>
    <mergeCell ref="A8:A9"/>
    <mergeCell ref="A10:A11"/>
    <mergeCell ref="A12:A13"/>
    <mergeCell ref="F12:F13"/>
    <mergeCell ref="B15:F15"/>
    <mergeCell ref="A15:A16"/>
    <mergeCell ref="G15:K15"/>
    <mergeCell ref="B1:C1"/>
    <mergeCell ref="B14:C14"/>
    <mergeCell ref="B2:H2"/>
    <mergeCell ref="I2:O2"/>
    <mergeCell ref="A2:A3"/>
    <mergeCell ref="A4:A5"/>
    <mergeCell ref="A6:A7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P30"/>
  <sheetViews>
    <sheetView view="pageBreakPreview" zoomScale="75" zoomScaleNormal="75" zoomScaleSheetLayoutView="75" zoomScalePageLayoutView="0" workbookViewId="0" topLeftCell="A1">
      <selection activeCell="C2" sqref="C2"/>
    </sheetView>
  </sheetViews>
  <sheetFormatPr defaultColWidth="9.00390625" defaultRowHeight="25.5" customHeight="1"/>
  <cols>
    <col min="1" max="2" width="4.625" style="3" customWidth="1"/>
    <col min="3" max="8" width="10.625" style="3" customWidth="1"/>
    <col min="9" max="9" width="8.625" style="3" customWidth="1"/>
    <col min="10" max="10" width="6.625" style="3" customWidth="1"/>
    <col min="11" max="12" width="7.00390625" style="3" hidden="1" customWidth="1"/>
    <col min="13" max="14" width="7.125" style="3" hidden="1" customWidth="1"/>
    <col min="15" max="15" width="6.625" style="3" customWidth="1"/>
    <col min="16" max="16" width="9.00390625" style="3" hidden="1" customWidth="1"/>
    <col min="17" max="16384" width="9.00390625" style="3" customWidth="1"/>
  </cols>
  <sheetData>
    <row r="1" spans="1:15" s="1" customFormat="1" ht="25.5" customHeight="1" thickBot="1">
      <c r="A1" s="149" t="s">
        <v>4</v>
      </c>
      <c r="B1" s="149"/>
      <c r="C1" s="149" t="s">
        <v>18</v>
      </c>
      <c r="D1" s="149"/>
      <c r="E1" s="43" t="s">
        <v>20</v>
      </c>
      <c r="F1" s="32"/>
      <c r="G1" s="32"/>
      <c r="H1" s="32"/>
      <c r="I1" s="32"/>
      <c r="J1" s="32"/>
      <c r="K1" s="3"/>
      <c r="L1" s="3"/>
      <c r="M1" s="3"/>
      <c r="N1" s="3"/>
      <c r="O1" s="3"/>
    </row>
    <row r="2" spans="1:15" ht="25.5" customHeight="1" thickBot="1">
      <c r="A2" s="141" t="s">
        <v>26</v>
      </c>
      <c r="B2" s="142"/>
      <c r="C2" s="80" t="s">
        <v>158</v>
      </c>
      <c r="D2" s="96" t="str">
        <f>IF(B3="","",B3)</f>
        <v>明徳義塾Ａ</v>
      </c>
      <c r="E2" s="97" t="str">
        <f>IF(B4="","",B4)</f>
        <v>奈良</v>
      </c>
      <c r="F2" s="97" t="str">
        <f>IF(B5="","",B5)</f>
        <v>城南Ｂ</v>
      </c>
      <c r="G2" s="97" t="str">
        <f>IF(B6="","",B6)</f>
        <v>岡山理大附</v>
      </c>
      <c r="H2" s="98" t="str">
        <f>IF(B7="","",B7)</f>
        <v>高松北</v>
      </c>
      <c r="I2" s="73" t="s">
        <v>8</v>
      </c>
      <c r="J2" s="74" t="s">
        <v>1</v>
      </c>
      <c r="K2" s="75" t="s">
        <v>2</v>
      </c>
      <c r="L2" s="33" t="s">
        <v>3</v>
      </c>
      <c r="M2" s="33" t="s">
        <v>7</v>
      </c>
      <c r="N2" s="33" t="s">
        <v>6</v>
      </c>
      <c r="O2" s="76" t="s">
        <v>0</v>
      </c>
    </row>
    <row r="3" spans="1:16" ht="25.5" customHeight="1">
      <c r="A3" s="66">
        <v>1</v>
      </c>
      <c r="B3" s="143" t="str">
        <f>IF('予選ﾘｰｸﾞ一覧'!B4="","",'予選ﾘｰｸﾞ一覧'!B4)</f>
        <v>明徳義塾Ａ</v>
      </c>
      <c r="C3" s="144"/>
      <c r="D3" s="77"/>
      <c r="E3" s="67" t="s">
        <v>205</v>
      </c>
      <c r="F3" s="67" t="s">
        <v>205</v>
      </c>
      <c r="G3" s="67" t="s">
        <v>205</v>
      </c>
      <c r="H3" s="67" t="s">
        <v>205</v>
      </c>
      <c r="I3" s="68" t="str">
        <f>IF(SUM(K3:N3)=0,"/",K3+M3&amp;"/"&amp;L3+N3)</f>
        <v>4/0</v>
      </c>
      <c r="J3" s="69">
        <f>IF(SUM(K3:N3)=0,"",K3*2+L3+M3*2)</f>
        <v>8</v>
      </c>
      <c r="K3" s="70">
        <f>IF(LEFT(H3,1)="3",1,0)+IF(LEFT(G3,1)="3",1,0)+IF(LEFT(F3,1)="3",1,0)+IF(LEFT(E3,1)="3",1,0)+IF(LEFT(D3,1)="3",1,0)</f>
        <v>4</v>
      </c>
      <c r="L3" s="71">
        <f>IF(RIGHT(H3,1)="3",1,0)+IF(RIGHT(G3,1)="3",1,0)+IF(RIGHT(F3,1)="3",1,0)+IF(RIGHT(E3,1)="3",1,0)+IF(RIGHT(D3,1)="3",1,0)</f>
        <v>0</v>
      </c>
      <c r="M3" s="72">
        <f>IF(LEFT(H3,1)="W",1,0)+IF(LEFT(G3,1)="W",1,0)+IF(LEFT(F3,1)="W",1,0)+IF(LEFT(E3,1)="W",1,0)+IF(LEFT(D3,1)="W",1,0)</f>
        <v>0</v>
      </c>
      <c r="N3" s="72">
        <f>IF(LEFT(H3,1)="L",1,0)+IF(LEFT(G3,1)="L",1,0)+IF(LEFT(F3,1)="L",1,0)+IF(LEFT(E3,1)="L",1,0)+IF(LEFT(D3,1)="L",1,0)</f>
        <v>0</v>
      </c>
      <c r="O3" s="93">
        <f>IF(SUM(K3:N3)=0,"",RANK(J3,$J$3:$J$7,0))</f>
        <v>1</v>
      </c>
      <c r="P3" s="3" t="str">
        <f>B3</f>
        <v>明徳義塾Ａ</v>
      </c>
    </row>
    <row r="4" spans="1:16" ht="25.5" customHeight="1">
      <c r="A4" s="4">
        <v>2</v>
      </c>
      <c r="B4" s="139" t="str">
        <f>IF('予選ﾘｰｸﾞ一覧'!B6="","",'予選ﾘｰｸﾞ一覧'!B6)</f>
        <v>奈良</v>
      </c>
      <c r="C4" s="140"/>
      <c r="D4" s="78" t="str">
        <f>IF(LEFT(E3,1)="W","L W/O",IF(LEFT(E3,1)="L","W W/O",IF(E3="-","-",RIGHT(E3,1)&amp;"-"&amp;LEFT(E3,1))))</f>
        <v>0-3</v>
      </c>
      <c r="E4" s="15"/>
      <c r="F4" s="13" t="s">
        <v>208</v>
      </c>
      <c r="G4" s="13" t="s">
        <v>208</v>
      </c>
      <c r="H4" s="13" t="s">
        <v>205</v>
      </c>
      <c r="I4" s="20" t="str">
        <f>IF(SUM(K4:N4)=0,"/",K4+M4&amp;"/"&amp;L4+N4)</f>
        <v>3/1</v>
      </c>
      <c r="J4" s="18">
        <f>IF(SUM(K4:N4)=0,"",K4*2+L4+M4*2)</f>
        <v>7</v>
      </c>
      <c r="K4" s="21">
        <f>IF(LEFT(H4,1)="3",1,0)+IF(LEFT(G4,1)="3",1,0)+IF(LEFT(F4,1)="3",1,0)+IF(LEFT(E4,1)="3",1,0)+IF(LEFT(D4,1)="3",1,0)</f>
        <v>3</v>
      </c>
      <c r="L4" s="22">
        <f>IF(RIGHT(H4,1)="3",1,0)+IF(RIGHT(G4,1)="3",1,0)+IF(RIGHT(F4,1)="3",1,0)+IF(RIGHT(E4,1)="3",1,0)+IF(RIGHT(D4,1)="3",1,0)</f>
        <v>1</v>
      </c>
      <c r="M4" s="23">
        <f>IF(LEFT(H4,1)="W",1,0)+IF(LEFT(G4,1)="W",1,0)+IF(LEFT(F4,1)="W",1,0)+IF(LEFT(E4,1)="W",1,0)+IF(LEFT(D4,1)="W",1,0)</f>
        <v>0</v>
      </c>
      <c r="N4" s="23">
        <f>IF(LEFT(H4,1)="L",1,0)+IF(LEFT(G4,1)="L",1,0)+IF(LEFT(F4,1)="L",1,0)+IF(LEFT(E4,1)="L",1,0)+IF(LEFT(D4,1)="L",1,0)</f>
        <v>0</v>
      </c>
      <c r="O4" s="94">
        <f>IF(SUM(K4:N4)=0,"",RANK(J4,$J$3:$J$7,0))</f>
        <v>2</v>
      </c>
      <c r="P4" s="3" t="str">
        <f>B4</f>
        <v>奈良</v>
      </c>
    </row>
    <row r="5" spans="1:16" ht="25.5" customHeight="1">
      <c r="A5" s="4">
        <v>3</v>
      </c>
      <c r="B5" s="139" t="str">
        <f>IF('予選ﾘｰｸﾞ一覧'!B8="","",'予選ﾘｰｸﾞ一覧'!B8)</f>
        <v>城南Ｂ</v>
      </c>
      <c r="C5" s="140"/>
      <c r="D5" s="78" t="str">
        <f>IF(LEFT(F3,1)="W","L W/O",IF(LEFT(F3,1)="L","W W/O",IF(F3="-","-",RIGHT(F3,1)&amp;"-"&amp;LEFT(F3,1))))</f>
        <v>0-3</v>
      </c>
      <c r="E5" s="14" t="str">
        <f>IF(LEFT(F4,1)="W","L W/O",IF(LEFT(F4,1)="L","W W/O",IF(F4="-","-",RIGHT(F4,1)&amp;"-"&amp;LEFT(F4,1))))</f>
        <v>1-3</v>
      </c>
      <c r="F5" s="15"/>
      <c r="G5" s="13" t="s">
        <v>202</v>
      </c>
      <c r="H5" s="13" t="s">
        <v>205</v>
      </c>
      <c r="I5" s="20" t="str">
        <f>IF(SUM(K5:N5)=0,"/",K5+M5&amp;"/"&amp;L5+N5)</f>
        <v>2/2</v>
      </c>
      <c r="J5" s="18">
        <f>IF(SUM(K5:N5)=0,"",K5*2+L5+M5*2)</f>
        <v>6</v>
      </c>
      <c r="K5" s="21">
        <f>IF(LEFT(H5,1)="3",1,0)+IF(LEFT(G5,1)="3",1,0)+IF(LEFT(F5,1)="3",1,0)+IF(LEFT(E5,1)="3",1,0)+IF(LEFT(D5,1)="3",1,0)</f>
        <v>2</v>
      </c>
      <c r="L5" s="22">
        <f>IF(RIGHT(H5,1)="3",1,0)+IF(RIGHT(G5,1)="3",1,0)+IF(RIGHT(F5,1)="3",1,0)+IF(RIGHT(E5,1)="3",1,0)+IF(RIGHT(D5,1)="3",1,0)</f>
        <v>2</v>
      </c>
      <c r="M5" s="23">
        <f>IF(LEFT(H5,1)="W",1,0)+IF(LEFT(G5,1)="W",1,0)+IF(LEFT(F5,1)="W",1,0)+IF(LEFT(E5,1)="W",1,0)+IF(LEFT(D5,1)="W",1,0)</f>
        <v>0</v>
      </c>
      <c r="N5" s="23">
        <f>IF(LEFT(H5,1)="L",1,0)+IF(LEFT(G5,1)="L",1,0)+IF(LEFT(F5,1)="L",1,0)+IF(LEFT(E5,1)="L",1,0)+IF(LEFT(D5,1)="L",1,0)</f>
        <v>0</v>
      </c>
      <c r="O5" s="94">
        <f>IF(SUM(K5:N5)=0,"",RANK(J5,$J$3:$J$7,0))</f>
        <v>3</v>
      </c>
      <c r="P5" s="3" t="str">
        <f>B5</f>
        <v>城南Ｂ</v>
      </c>
    </row>
    <row r="6" spans="1:16" ht="25.5" customHeight="1">
      <c r="A6" s="4">
        <v>4</v>
      </c>
      <c r="B6" s="139" t="str">
        <f>IF('予選ﾘｰｸﾞ一覧'!B10="","",'予選ﾘｰｸﾞ一覧'!B10)</f>
        <v>岡山理大附</v>
      </c>
      <c r="C6" s="140"/>
      <c r="D6" s="78" t="str">
        <f>IF(LEFT(G3,1)="W","L W/O",IF(LEFT(G3,1)="L","W W/O",IF(G3="-","-",RIGHT(G3,1)&amp;"-"&amp;LEFT(G3,1))))</f>
        <v>0-3</v>
      </c>
      <c r="E6" s="14" t="str">
        <f>IF(LEFT(G4,1)="W","L W/O",IF(LEFT(G4,1)="L","W W/O",IF(G4="-","-",RIGHT(G4,1)&amp;"-"&amp;LEFT(G4,1))))</f>
        <v>1-3</v>
      </c>
      <c r="F6" s="14" t="str">
        <f>IF(LEFT(G5,1)="W","L W/O",IF(LEFT(G5,1)="L","W W/O",IF(G5="-","-",RIGHT(G5,1)&amp;"-"&amp;LEFT(G5,1))))</f>
        <v>2-3</v>
      </c>
      <c r="G6" s="15"/>
      <c r="H6" s="13" t="s">
        <v>205</v>
      </c>
      <c r="I6" s="20" t="str">
        <f>IF(SUM(K6:N6)=0,"/",K6+M6&amp;"/"&amp;L6+N6)</f>
        <v>1/3</v>
      </c>
      <c r="J6" s="18">
        <f>IF(SUM(K6:N6)=0,"",K6*2+L6+M6*2)</f>
        <v>5</v>
      </c>
      <c r="K6" s="21">
        <f>IF(LEFT(H6,1)="3",1,0)+IF(LEFT(G6,1)="3",1,0)+IF(LEFT(F6,1)="3",1,0)+IF(LEFT(E6,1)="3",1,0)+IF(LEFT(D6,1)="3",1,0)</f>
        <v>1</v>
      </c>
      <c r="L6" s="22">
        <f>IF(RIGHT(H6,1)="3",1,0)+IF(RIGHT(G6,1)="3",1,0)+IF(RIGHT(F6,1)="3",1,0)+IF(RIGHT(E6,1)="3",1,0)+IF(RIGHT(D6,1)="3",1,0)</f>
        <v>3</v>
      </c>
      <c r="M6" s="23">
        <f>IF(LEFT(H6,1)="W",1,0)+IF(LEFT(G6,1)="W",1,0)+IF(LEFT(F6,1)="W",1,0)+IF(LEFT(E6,1)="W",1,0)+IF(LEFT(D6,1)="W",1,0)</f>
        <v>0</v>
      </c>
      <c r="N6" s="23">
        <f>IF(LEFT(H6,1)="L",1,0)+IF(LEFT(G6,1)="L",1,0)+IF(LEFT(F6,1)="L",1,0)+IF(LEFT(E6,1)="L",1,0)+IF(LEFT(D6,1)="L",1,0)</f>
        <v>0</v>
      </c>
      <c r="O6" s="94">
        <f>IF(SUM(K6:N6)=0,"",RANK(J6,$J$3:$J$7,0))</f>
        <v>4</v>
      </c>
      <c r="P6" s="3" t="str">
        <f>B6</f>
        <v>岡山理大附</v>
      </c>
    </row>
    <row r="7" spans="1:16" ht="25.5" customHeight="1" thickBot="1">
      <c r="A7" s="5">
        <v>5</v>
      </c>
      <c r="B7" s="145" t="str">
        <f>IF('予選ﾘｰｸﾞ一覧'!B12="","",'予選ﾘｰｸﾞ一覧'!B12)</f>
        <v>高松北</v>
      </c>
      <c r="C7" s="146"/>
      <c r="D7" s="79" t="str">
        <f>IF(LEFT(H3,1)="W","L W/O",IF(LEFT(H3,1)="L","W W/O",IF(H3="-","-",RIGHT(H3,1)&amp;"-"&amp;LEFT(H3,1))))</f>
        <v>0-3</v>
      </c>
      <c r="E7" s="16" t="str">
        <f>IF(LEFT(H4,1)="W","L W/O",IF(LEFT(H4,1)="L","W W/O",IF(H4="-","-",RIGHT(H4,1)&amp;"-"&amp;LEFT(H4,1))))</f>
        <v>0-3</v>
      </c>
      <c r="F7" s="16" t="str">
        <f>IF(LEFT(H5,1)="W","L W/O",IF(LEFT(H5,1)="L","W W/O",IF(H5="-","-",RIGHT(H5,1)&amp;"-"&amp;LEFT(H5,1))))</f>
        <v>0-3</v>
      </c>
      <c r="G7" s="16" t="str">
        <f>IF(LEFT(H6,1)="W","L W/O",IF(LEFT(H6,1)="L","W W/O",IF(H6="-","-",RIGHT(H6,1)&amp;"-"&amp;LEFT(H6,1))))</f>
        <v>0-3</v>
      </c>
      <c r="H7" s="17"/>
      <c r="I7" s="24" t="str">
        <f>IF(SUM(K7:N7)=0,"/",K7+M7&amp;"/"&amp;L7+N7)</f>
        <v>0/4</v>
      </c>
      <c r="J7" s="19">
        <f>IF(SUM(K7:N7)=0,"",K7*2+L7+M7*2)</f>
        <v>4</v>
      </c>
      <c r="K7" s="25">
        <f>IF(LEFT(H7,1)="3",1,0)+IF(LEFT(G7,1)="3",1,0)+IF(LEFT(F7,1)="3",1,0)+IF(LEFT(E7,1)="3",1,0)+IF(LEFT(D7,1)="3",1,0)</f>
        <v>0</v>
      </c>
      <c r="L7" s="26">
        <f>IF(RIGHT(H7,1)="3",1,0)+IF(RIGHT(G7,1)="3",1,0)+IF(RIGHT(F7,1)="3",1,0)+IF(RIGHT(E7,1)="3",1,0)+IF(RIGHT(D7,1)="3",1,0)</f>
        <v>4</v>
      </c>
      <c r="M7" s="27">
        <f>IF(LEFT(H7,1)="W",1,0)+IF(LEFT(G7,1)="W",1,0)+IF(LEFT(F7,1)="W",1,0)+IF(LEFT(E7,1)="W",1,0)+IF(LEFT(D7,1)="W",1,0)</f>
        <v>0</v>
      </c>
      <c r="N7" s="27">
        <f>IF(LEFT(H7,1)="L",1,0)+IF(LEFT(G7,1)="L",1,0)+IF(LEFT(F7,1)="L",1,0)+IF(LEFT(E7,1)="L",1,0)+IF(LEFT(D7,1)="L",1,0)</f>
        <v>0</v>
      </c>
      <c r="O7" s="95">
        <f>IF(SUM(K7:N7)=0,"",RANK(J7,$J$3:$J$7,0))</f>
        <v>5</v>
      </c>
      <c r="P7" s="3" t="str">
        <f>B7</f>
        <v>高松北</v>
      </c>
    </row>
    <row r="8" spans="1:15" ht="25.5" customHeight="1" thickBot="1">
      <c r="A8" s="6"/>
      <c r="B8" s="7"/>
      <c r="C8" s="7"/>
      <c r="D8" s="8"/>
      <c r="E8" s="8"/>
      <c r="F8" s="8"/>
      <c r="G8" s="8"/>
      <c r="H8" s="8"/>
      <c r="I8" s="6"/>
      <c r="J8" s="6"/>
      <c r="K8" s="8"/>
      <c r="L8" s="8"/>
      <c r="M8" s="8"/>
      <c r="N8" s="8"/>
      <c r="O8" s="38"/>
    </row>
    <row r="9" spans="1:15" ht="25.5" customHeight="1" thickBot="1">
      <c r="A9" s="141" t="s">
        <v>145</v>
      </c>
      <c r="B9" s="142"/>
      <c r="C9" s="80" t="s">
        <v>17</v>
      </c>
      <c r="D9" s="96" t="str">
        <f>IF(B10="","",B10)</f>
        <v>鳴門渦潮</v>
      </c>
      <c r="E9" s="97" t="str">
        <f>IF(B11="","",B11)</f>
        <v>尽誠Ｂ</v>
      </c>
      <c r="F9" s="97" t="str">
        <f>IF(B12="","",B12)</f>
        <v>草津東Ｂ</v>
      </c>
      <c r="G9" s="97" t="str">
        <f>IF(B13="","",B13)</f>
        <v>玉野光南</v>
      </c>
      <c r="H9" s="98" t="str">
        <f>IF(B14="","",B14)</f>
        <v>丸亀</v>
      </c>
      <c r="I9" s="73" t="s">
        <v>8</v>
      </c>
      <c r="J9" s="74" t="s">
        <v>1</v>
      </c>
      <c r="K9" s="75" t="s">
        <v>2</v>
      </c>
      <c r="L9" s="33" t="s">
        <v>3</v>
      </c>
      <c r="M9" s="33" t="s">
        <v>7</v>
      </c>
      <c r="N9" s="33" t="s">
        <v>6</v>
      </c>
      <c r="O9" s="76" t="s">
        <v>0</v>
      </c>
    </row>
    <row r="10" spans="1:16" ht="25.5" customHeight="1">
      <c r="A10" s="66">
        <v>1</v>
      </c>
      <c r="B10" s="143" t="str">
        <f>IF('予選ﾘｰｸﾞ一覧'!C4="","",'予選ﾘｰｸﾞ一覧'!C4)</f>
        <v>鳴門渦潮</v>
      </c>
      <c r="C10" s="144"/>
      <c r="D10" s="77"/>
      <c r="E10" s="67" t="s">
        <v>207</v>
      </c>
      <c r="F10" s="67" t="s">
        <v>205</v>
      </c>
      <c r="G10" s="67" t="s">
        <v>202</v>
      </c>
      <c r="H10" s="67" t="s">
        <v>202</v>
      </c>
      <c r="I10" s="68" t="str">
        <f>IF(SUM(K10:N10)=0,"/",K10+M10&amp;"/"&amp;L10+N10)</f>
        <v>3/1</v>
      </c>
      <c r="J10" s="69">
        <f>IF(SUM(K10:N10)=0,"",K10*2+L10+M10*2)</f>
        <v>7</v>
      </c>
      <c r="K10" s="70">
        <f>IF(LEFT(H10,1)="3",1,0)+IF(LEFT(G10,1)="3",1,0)+IF(LEFT(F10,1)="3",1,0)+IF(LEFT(E10,1)="3",1,0)+IF(LEFT(D10,1)="3",1,0)</f>
        <v>3</v>
      </c>
      <c r="L10" s="71">
        <f>IF(RIGHT(H10,1)="3",1,0)+IF(RIGHT(G10,1)="3",1,0)+IF(RIGHT(F10,1)="3",1,0)+IF(RIGHT(E10,1)="3",1,0)+IF(RIGHT(D10,1)="3",1,0)</f>
        <v>1</v>
      </c>
      <c r="M10" s="72">
        <f>IF(LEFT(H10,1)="W",1,0)+IF(LEFT(G10,1)="W",1,0)+IF(LEFT(F10,1)="W",1,0)+IF(LEFT(E10,1)="W",1,0)+IF(LEFT(D10,1)="W",1,0)</f>
        <v>0</v>
      </c>
      <c r="N10" s="72">
        <f>IF(LEFT(H10,1)="L",1,0)+IF(LEFT(G10,1)="L",1,0)+IF(LEFT(F10,1)="L",1,0)+IF(LEFT(E10,1)="L",1,0)+IF(LEFT(D10,1)="L",1,0)</f>
        <v>0</v>
      </c>
      <c r="O10" s="93">
        <f>IF(SUM(K10:N10)=0,"",RANK(J10,$J$10:$J$14,0))</f>
        <v>2</v>
      </c>
      <c r="P10" s="3" t="str">
        <f>B10</f>
        <v>鳴門渦潮</v>
      </c>
    </row>
    <row r="11" spans="1:16" s="9" customFormat="1" ht="25.5" customHeight="1">
      <c r="A11" s="4">
        <v>2</v>
      </c>
      <c r="B11" s="139" t="str">
        <f>IF('予選ﾘｰｸﾞ一覧'!C6="","",'予選ﾘｰｸﾞ一覧'!C6)</f>
        <v>尽誠Ｂ</v>
      </c>
      <c r="C11" s="140"/>
      <c r="D11" s="78" t="str">
        <f>IF(LEFT(E10,1)="W","L W/O",IF(LEFT(E10,1)="L","W W/O",IF(E10="-","-",RIGHT(E10,1)&amp;"-"&amp;LEFT(E10,1))))</f>
        <v>3-1</v>
      </c>
      <c r="E11" s="15"/>
      <c r="F11" s="13" t="s">
        <v>205</v>
      </c>
      <c r="G11" s="13" t="s">
        <v>202</v>
      </c>
      <c r="H11" s="13" t="s">
        <v>208</v>
      </c>
      <c r="I11" s="20" t="str">
        <f>IF(SUM(K11:N11)=0,"/",K11+M11&amp;"/"&amp;L11+N11)</f>
        <v>4/0</v>
      </c>
      <c r="J11" s="18">
        <f>IF(SUM(K11:N11)=0,"",K11*2+L11+M11*2)</f>
        <v>8</v>
      </c>
      <c r="K11" s="21">
        <f>IF(LEFT(H11,1)="3",1,0)+IF(LEFT(G11,1)="3",1,0)+IF(LEFT(F11,1)="3",1,0)+IF(LEFT(E11,1)="3",1,0)+IF(LEFT(D11,1)="3",1,0)</f>
        <v>4</v>
      </c>
      <c r="L11" s="22">
        <f>IF(RIGHT(H11,1)="3",1,0)+IF(RIGHT(G11,1)="3",1,0)+IF(RIGHT(F11,1)="3",1,0)+IF(RIGHT(E11,1)="3",1,0)+IF(RIGHT(D11,1)="3",1,0)</f>
        <v>0</v>
      </c>
      <c r="M11" s="23">
        <f>IF(LEFT(H11,1)="W",1,0)+IF(LEFT(G11,1)="W",1,0)+IF(LEFT(F11,1)="W",1,0)+IF(LEFT(E11,1)="W",1,0)+IF(LEFT(D11,1)="W",1,0)</f>
        <v>0</v>
      </c>
      <c r="N11" s="23">
        <f>IF(LEFT(H11,1)="L",1,0)+IF(LEFT(G11,1)="L",1,0)+IF(LEFT(F11,1)="L",1,0)+IF(LEFT(E11,1)="L",1,0)+IF(LEFT(D11,1)="L",1,0)</f>
        <v>0</v>
      </c>
      <c r="O11" s="94">
        <f>IF(SUM(K11:N11)=0,"",RANK(J11,$J$10:$J$14,0))</f>
        <v>1</v>
      </c>
      <c r="P11" s="3" t="str">
        <f>B11</f>
        <v>尽誠Ｂ</v>
      </c>
    </row>
    <row r="12" spans="1:16" ht="25.5" customHeight="1">
      <c r="A12" s="4">
        <v>3</v>
      </c>
      <c r="B12" s="139" t="str">
        <f>IF('予選ﾘｰｸﾞ一覧'!C8="","",'予選ﾘｰｸﾞ一覧'!C8)</f>
        <v>草津東Ｂ</v>
      </c>
      <c r="C12" s="140"/>
      <c r="D12" s="78" t="str">
        <f>IF(LEFT(F10,1)="W","L W/O",IF(LEFT(F10,1)="L","W W/O",IF(F10="-","-",RIGHT(F10,1)&amp;"-"&amp;LEFT(F10,1))))</f>
        <v>0-3</v>
      </c>
      <c r="E12" s="14" t="str">
        <f>IF(LEFT(F11,1)="W","L W/O",IF(LEFT(F11,1)="L","W W/O",IF(F11="-","-",RIGHT(F11,1)&amp;"-"&amp;LEFT(F11,1))))</f>
        <v>0-3</v>
      </c>
      <c r="F12" s="15"/>
      <c r="G12" s="13" t="s">
        <v>207</v>
      </c>
      <c r="H12" s="13" t="s">
        <v>202</v>
      </c>
      <c r="I12" s="20" t="str">
        <f>IF(SUM(K12:N12)=0,"/",K12+M12&amp;"/"&amp;L12+N12)</f>
        <v>1/3</v>
      </c>
      <c r="J12" s="18">
        <f>IF(SUM(K12:N12)=0,"",K12*2+L12+M12*2)</f>
        <v>5</v>
      </c>
      <c r="K12" s="21">
        <f>IF(LEFT(H12,1)="3",1,0)+IF(LEFT(G12,1)="3",1,0)+IF(LEFT(F12,1)="3",1,0)+IF(LEFT(E12,1)="3",1,0)+IF(LEFT(D12,1)="3",1,0)</f>
        <v>1</v>
      </c>
      <c r="L12" s="22">
        <f>IF(RIGHT(H12,1)="3",1,0)+IF(RIGHT(G12,1)="3",1,0)+IF(RIGHT(F12,1)="3",1,0)+IF(RIGHT(E12,1)="3",1,0)+IF(RIGHT(D12,1)="3",1,0)</f>
        <v>3</v>
      </c>
      <c r="M12" s="23">
        <f>IF(LEFT(H12,1)="W",1,0)+IF(LEFT(G12,1)="W",1,0)+IF(LEFT(F12,1)="W",1,0)+IF(LEFT(E12,1)="W",1,0)+IF(LEFT(D12,1)="W",1,0)</f>
        <v>0</v>
      </c>
      <c r="N12" s="23">
        <f>IF(LEFT(H12,1)="L",1,0)+IF(LEFT(G12,1)="L",1,0)+IF(LEFT(F12,1)="L",1,0)+IF(LEFT(E12,1)="L",1,0)+IF(LEFT(D12,1)="L",1,0)</f>
        <v>0</v>
      </c>
      <c r="O12" s="94">
        <f>IF(SUM(K12:N12)=0,"",RANK(J12,$J$10:$J$14,0))</f>
        <v>4</v>
      </c>
      <c r="P12" s="3" t="str">
        <f>B12</f>
        <v>草津東Ｂ</v>
      </c>
    </row>
    <row r="13" spans="1:16" ht="25.5" customHeight="1">
      <c r="A13" s="4">
        <v>4</v>
      </c>
      <c r="B13" s="139" t="str">
        <f>IF('予選ﾘｰｸﾞ一覧'!C10="","",'予選ﾘｰｸﾞ一覧'!C10)</f>
        <v>玉野光南</v>
      </c>
      <c r="C13" s="140"/>
      <c r="D13" s="78" t="str">
        <f>IF(LEFT(G10,1)="W","L W/O",IF(LEFT(G10,1)="L","W W/O",IF(G10="-","-",RIGHT(G10,1)&amp;"-"&amp;LEFT(G10,1))))</f>
        <v>2-3</v>
      </c>
      <c r="E13" s="14" t="str">
        <f>IF(LEFT(G11,1)="W","L W/O",IF(LEFT(G11,1)="L","W W/O",IF(G11="-","-",RIGHT(G11,1)&amp;"-"&amp;LEFT(G11,1))))</f>
        <v>2-3</v>
      </c>
      <c r="F13" s="14" t="str">
        <f>IF(LEFT(G12,1)="W","L W/O",IF(LEFT(G12,1)="L","W W/O",IF(G12="-","-",RIGHT(G12,1)&amp;"-"&amp;LEFT(G12,1))))</f>
        <v>3-1</v>
      </c>
      <c r="G13" s="15"/>
      <c r="H13" s="13" t="s">
        <v>205</v>
      </c>
      <c r="I13" s="20" t="str">
        <f>IF(SUM(K13:N13)=0,"/",K13+M13&amp;"/"&amp;L13+N13)</f>
        <v>2/2</v>
      </c>
      <c r="J13" s="18">
        <f>IF(SUM(K13:N13)=0,"",K13*2+L13+M13*2)</f>
        <v>6</v>
      </c>
      <c r="K13" s="21">
        <f>IF(LEFT(H13,1)="3",1,0)+IF(LEFT(G13,1)="3",1,0)+IF(LEFT(F13,1)="3",1,0)+IF(LEFT(E13,1)="3",1,0)+IF(LEFT(D13,1)="3",1,0)</f>
        <v>2</v>
      </c>
      <c r="L13" s="22">
        <f>IF(RIGHT(H13,1)="3",1,0)+IF(RIGHT(G13,1)="3",1,0)+IF(RIGHT(F13,1)="3",1,0)+IF(RIGHT(E13,1)="3",1,0)+IF(RIGHT(D13,1)="3",1,0)</f>
        <v>2</v>
      </c>
      <c r="M13" s="23">
        <f>IF(LEFT(H13,1)="W",1,0)+IF(LEFT(G13,1)="W",1,0)+IF(LEFT(F13,1)="W",1,0)+IF(LEFT(E13,1)="W",1,0)+IF(LEFT(D13,1)="W",1,0)</f>
        <v>0</v>
      </c>
      <c r="N13" s="23">
        <f>IF(LEFT(H13,1)="L",1,0)+IF(LEFT(G13,1)="L",1,0)+IF(LEFT(F13,1)="L",1,0)+IF(LEFT(E13,1)="L",1,0)+IF(LEFT(D13,1)="L",1,0)</f>
        <v>0</v>
      </c>
      <c r="O13" s="94">
        <f>IF(SUM(K13:N13)=0,"",RANK(J13,$J$10:$J$14,0))</f>
        <v>3</v>
      </c>
      <c r="P13" s="3" t="str">
        <f>B13</f>
        <v>玉野光南</v>
      </c>
    </row>
    <row r="14" spans="1:16" ht="25.5" customHeight="1" thickBot="1">
      <c r="A14" s="5">
        <v>5</v>
      </c>
      <c r="B14" s="145" t="str">
        <f>IF('予選ﾘｰｸﾞ一覧'!C12="","",'予選ﾘｰｸﾞ一覧'!C12)</f>
        <v>丸亀</v>
      </c>
      <c r="C14" s="146"/>
      <c r="D14" s="79" t="str">
        <f>IF(LEFT(H10,1)="W","L W/O",IF(LEFT(H10,1)="L","W W/O",IF(H10="-","-",RIGHT(H10,1)&amp;"-"&amp;LEFT(H10,1))))</f>
        <v>2-3</v>
      </c>
      <c r="E14" s="16" t="str">
        <f>IF(LEFT(H11,1)="W","L W/O",IF(LEFT(H11,1)="L","W W/O",IF(H11="-","-",RIGHT(H11,1)&amp;"-"&amp;LEFT(H11,1))))</f>
        <v>1-3</v>
      </c>
      <c r="F14" s="16" t="str">
        <f>IF(LEFT(H12,1)="W","L W/O",IF(LEFT(H12,1)="L","W W/O",IF(H12="-","-",RIGHT(H12,1)&amp;"-"&amp;LEFT(H12,1))))</f>
        <v>2-3</v>
      </c>
      <c r="G14" s="16" t="str">
        <f>IF(LEFT(H13,1)="W","L W/O",IF(LEFT(H13,1)="L","W W/O",IF(H13="-","-",RIGHT(H13,1)&amp;"-"&amp;LEFT(H13,1))))</f>
        <v>0-3</v>
      </c>
      <c r="H14" s="17"/>
      <c r="I14" s="24" t="str">
        <f>IF(SUM(K14:N14)=0,"/",K14+M14&amp;"/"&amp;L14+N14)</f>
        <v>0/4</v>
      </c>
      <c r="J14" s="19">
        <f>IF(SUM(K14:N14)=0,"",K14*2+L14+M14*2)</f>
        <v>4</v>
      </c>
      <c r="K14" s="25">
        <f>IF(LEFT(H14,1)="3",1,0)+IF(LEFT(G14,1)="3",1,0)+IF(LEFT(F14,1)="3",1,0)+IF(LEFT(E14,1)="3",1,0)+IF(LEFT(D14,1)="3",1,0)</f>
        <v>0</v>
      </c>
      <c r="L14" s="26">
        <f>IF(RIGHT(H14,1)="3",1,0)+IF(RIGHT(G14,1)="3",1,0)+IF(RIGHT(F14,1)="3",1,0)+IF(RIGHT(E14,1)="3",1,0)+IF(RIGHT(D14,1)="3",1,0)</f>
        <v>4</v>
      </c>
      <c r="M14" s="27">
        <f>IF(LEFT(H14,1)="W",1,0)+IF(LEFT(G14,1)="W",1,0)+IF(LEFT(F14,1)="W",1,0)+IF(LEFT(E14,1)="W",1,0)+IF(LEFT(D14,1)="W",1,0)</f>
        <v>0</v>
      </c>
      <c r="N14" s="27">
        <f>IF(LEFT(H14,1)="L",1,0)+IF(LEFT(G14,1)="L",1,0)+IF(LEFT(F14,1)="L",1,0)+IF(LEFT(E14,1)="L",1,0)+IF(LEFT(D14,1)="L",1,0)</f>
        <v>0</v>
      </c>
      <c r="O14" s="95">
        <f>IF(SUM(K14:N14)=0,"",RANK(J14,$J$10:$J$14,0))</f>
        <v>5</v>
      </c>
      <c r="P14" s="3" t="str">
        <f>B14</f>
        <v>丸亀</v>
      </c>
    </row>
    <row r="15" spans="1:15" ht="25.5" customHeight="1" thickBot="1">
      <c r="A15" s="10"/>
      <c r="B15" s="40"/>
      <c r="C15" s="40"/>
      <c r="D15" s="11"/>
      <c r="E15" s="11"/>
      <c r="F15" s="11"/>
      <c r="G15" s="11"/>
      <c r="H15" s="11"/>
      <c r="I15" s="10"/>
      <c r="J15" s="10"/>
      <c r="K15" s="12"/>
      <c r="L15" s="12"/>
      <c r="M15" s="12"/>
      <c r="N15" s="12"/>
      <c r="O15" s="48"/>
    </row>
    <row r="16" spans="1:15" ht="25.5" customHeight="1" thickBot="1">
      <c r="A16" s="141" t="s">
        <v>146</v>
      </c>
      <c r="B16" s="142"/>
      <c r="C16" s="80" t="s">
        <v>159</v>
      </c>
      <c r="D16" s="96" t="str">
        <f>IF(B17="","",B17)</f>
        <v>県和歌山商</v>
      </c>
      <c r="E16" s="97" t="str">
        <f>IF(B18="","",B18)</f>
        <v>広島商船</v>
      </c>
      <c r="F16" s="97" t="str">
        <f>IF(B19="","",B19)</f>
        <v>佐賀商Ｂ</v>
      </c>
      <c r="G16" s="97" t="str">
        <f>IF(B20="","",B20)</f>
        <v>今治南Ｂ</v>
      </c>
      <c r="H16" s="98" t="str">
        <f>IF(B21="","",B21)</f>
        <v>高松工芸</v>
      </c>
      <c r="I16" s="73" t="s">
        <v>8</v>
      </c>
      <c r="J16" s="74" t="s">
        <v>1</v>
      </c>
      <c r="K16" s="75" t="s">
        <v>2</v>
      </c>
      <c r="L16" s="33" t="s">
        <v>3</v>
      </c>
      <c r="M16" s="33" t="s">
        <v>7</v>
      </c>
      <c r="N16" s="33" t="s">
        <v>6</v>
      </c>
      <c r="O16" s="76" t="s">
        <v>0</v>
      </c>
    </row>
    <row r="17" spans="1:16" ht="25.5" customHeight="1">
      <c r="A17" s="66">
        <v>1</v>
      </c>
      <c r="B17" s="143" t="str">
        <f>IF('予選ﾘｰｸﾞ一覧'!D4="","",'予選ﾘｰｸﾞ一覧'!D4)</f>
        <v>県和歌山商</v>
      </c>
      <c r="C17" s="144"/>
      <c r="D17" s="77"/>
      <c r="E17" s="67" t="s">
        <v>205</v>
      </c>
      <c r="F17" s="67" t="s">
        <v>208</v>
      </c>
      <c r="G17" s="67" t="s">
        <v>205</v>
      </c>
      <c r="H17" s="67" t="s">
        <v>208</v>
      </c>
      <c r="I17" s="68" t="str">
        <f>IF(SUM(K17:N17)=0,"/",K17+M17&amp;"/"&amp;L17+N17)</f>
        <v>4/0</v>
      </c>
      <c r="J17" s="69">
        <f>IF(SUM(K17:N17)=0,"",K17*2+L17+M17*2)</f>
        <v>8</v>
      </c>
      <c r="K17" s="70">
        <f>IF(LEFT(H17,1)="3",1,0)+IF(LEFT(G17,1)="3",1,0)+IF(LEFT(F17,1)="3",1,0)+IF(LEFT(E17,1)="3",1,0)+IF(LEFT(D17,1)="3",1,0)</f>
        <v>4</v>
      </c>
      <c r="L17" s="71">
        <f>IF(RIGHT(H17,1)="3",1,0)+IF(RIGHT(G17,1)="3",1,0)+IF(RIGHT(F17,1)="3",1,0)+IF(RIGHT(E17,1)="3",1,0)+IF(RIGHT(D17,1)="3",1,0)</f>
        <v>0</v>
      </c>
      <c r="M17" s="72">
        <f>IF(LEFT(H17,1)="W",1,0)+IF(LEFT(G17,1)="W",1,0)+IF(LEFT(F17,1)="W",1,0)+IF(LEFT(E17,1)="W",1,0)+IF(LEFT(D17,1)="W",1,0)</f>
        <v>0</v>
      </c>
      <c r="N17" s="72">
        <f>IF(LEFT(H17,1)="L",1,0)+IF(LEFT(G17,1)="L",1,0)+IF(LEFT(F17,1)="L",1,0)+IF(LEFT(E17,1)="L",1,0)+IF(LEFT(D17,1)="L",1,0)</f>
        <v>0</v>
      </c>
      <c r="O17" s="93">
        <f>IF(SUM(K17:N17)=0,"",RANK(J17,$J$17:$J$21,0))</f>
        <v>1</v>
      </c>
      <c r="P17" s="3" t="str">
        <f>B17</f>
        <v>県和歌山商</v>
      </c>
    </row>
    <row r="18" spans="1:16" s="9" customFormat="1" ht="25.5" customHeight="1">
      <c r="A18" s="4">
        <v>2</v>
      </c>
      <c r="B18" s="139" t="str">
        <f>IF('予選ﾘｰｸﾞ一覧'!D6="","",'予選ﾘｰｸﾞ一覧'!D6)</f>
        <v>広島商船</v>
      </c>
      <c r="C18" s="140"/>
      <c r="D18" s="78" t="str">
        <f>IF(LEFT(E17,1)="W","L W/O",IF(LEFT(E17,1)="L","W W/O",IF(E17="-","-",RIGHT(E17,1)&amp;"-"&amp;LEFT(E17,1))))</f>
        <v>0-3</v>
      </c>
      <c r="E18" s="15"/>
      <c r="F18" s="13" t="s">
        <v>205</v>
      </c>
      <c r="G18" s="13" t="s">
        <v>205</v>
      </c>
      <c r="H18" s="13" t="s">
        <v>205</v>
      </c>
      <c r="I18" s="20" t="str">
        <f>IF(SUM(K18:N18)=0,"/",K18+M18&amp;"/"&amp;L18+N18)</f>
        <v>3/1</v>
      </c>
      <c r="J18" s="18">
        <f>IF(SUM(K18:N18)=0,"",K18*2+L18+M18*2)</f>
        <v>7</v>
      </c>
      <c r="K18" s="21">
        <f>IF(LEFT(H18,1)="3",1,0)+IF(LEFT(G18,1)="3",1,0)+IF(LEFT(F18,1)="3",1,0)+IF(LEFT(E18,1)="3",1,0)+IF(LEFT(D18,1)="3",1,0)</f>
        <v>3</v>
      </c>
      <c r="L18" s="22">
        <f>IF(RIGHT(H18,1)="3",1,0)+IF(RIGHT(G18,1)="3",1,0)+IF(RIGHT(F18,1)="3",1,0)+IF(RIGHT(E18,1)="3",1,0)+IF(RIGHT(D18,1)="3",1,0)</f>
        <v>1</v>
      </c>
      <c r="M18" s="23">
        <f>IF(LEFT(H18,1)="W",1,0)+IF(LEFT(G18,1)="W",1,0)+IF(LEFT(F18,1)="W",1,0)+IF(LEFT(E18,1)="W",1,0)+IF(LEFT(D18,1)="W",1,0)</f>
        <v>0</v>
      </c>
      <c r="N18" s="23">
        <f>IF(LEFT(H18,1)="L",1,0)+IF(LEFT(G18,1)="L",1,0)+IF(LEFT(F18,1)="L",1,0)+IF(LEFT(E18,1)="L",1,0)+IF(LEFT(D18,1)="L",1,0)</f>
        <v>0</v>
      </c>
      <c r="O18" s="94">
        <f>IF(SUM(K18:N18)=0,"",RANK(J18,$J$17:$J$21,0))</f>
        <v>2</v>
      </c>
      <c r="P18" s="3" t="str">
        <f>B18</f>
        <v>広島商船</v>
      </c>
    </row>
    <row r="19" spans="1:16" ht="25.5" customHeight="1">
      <c r="A19" s="4">
        <v>3</v>
      </c>
      <c r="B19" s="139" t="str">
        <f>IF('予選ﾘｰｸﾞ一覧'!D8="","",'予選ﾘｰｸﾞ一覧'!D8)</f>
        <v>佐賀商Ｂ</v>
      </c>
      <c r="C19" s="140"/>
      <c r="D19" s="78" t="str">
        <f>IF(LEFT(F17,1)="W","L W/O",IF(LEFT(F17,1)="L","W W/O",IF(F17="-","-",RIGHT(F17,1)&amp;"-"&amp;LEFT(F17,1))))</f>
        <v>1-3</v>
      </c>
      <c r="E19" s="14" t="str">
        <f>IF(LEFT(F18,1)="W","L W/O",IF(LEFT(F18,1)="L","W W/O",IF(F18="-","-",RIGHT(F18,1)&amp;"-"&amp;LEFT(F18,1))))</f>
        <v>0-3</v>
      </c>
      <c r="F19" s="15"/>
      <c r="G19" s="13" t="s">
        <v>202</v>
      </c>
      <c r="H19" s="13" t="s">
        <v>208</v>
      </c>
      <c r="I19" s="20" t="str">
        <f>IF(SUM(K19:N19)=0,"/",K19+M19&amp;"/"&amp;L19+N19)</f>
        <v>2/2</v>
      </c>
      <c r="J19" s="18">
        <f>IF(SUM(K19:N19)=0,"",K19*2+L19+M19*2)</f>
        <v>6</v>
      </c>
      <c r="K19" s="21">
        <f>IF(LEFT(H19,1)="3",1,0)+IF(LEFT(G19,1)="3",1,0)+IF(LEFT(F19,1)="3",1,0)+IF(LEFT(E19,1)="3",1,0)+IF(LEFT(D19,1)="3",1,0)</f>
        <v>2</v>
      </c>
      <c r="L19" s="22">
        <f>IF(RIGHT(H19,1)="3",1,0)+IF(RIGHT(G19,1)="3",1,0)+IF(RIGHT(F19,1)="3",1,0)+IF(RIGHT(E19,1)="3",1,0)+IF(RIGHT(D19,1)="3",1,0)</f>
        <v>2</v>
      </c>
      <c r="M19" s="23">
        <f>IF(LEFT(H19,1)="W",1,0)+IF(LEFT(G19,1)="W",1,0)+IF(LEFT(F19,1)="W",1,0)+IF(LEFT(E19,1)="W",1,0)+IF(LEFT(D19,1)="W",1,0)</f>
        <v>0</v>
      </c>
      <c r="N19" s="23">
        <f>IF(LEFT(H19,1)="L",1,0)+IF(LEFT(G19,1)="L",1,0)+IF(LEFT(F19,1)="L",1,0)+IF(LEFT(E19,1)="L",1,0)+IF(LEFT(D19,1)="L",1,0)</f>
        <v>0</v>
      </c>
      <c r="O19" s="94">
        <f>IF(SUM(K19:N19)=0,"",RANK(J19,$J$17:$J$21,0))</f>
        <v>3</v>
      </c>
      <c r="P19" s="3" t="str">
        <f>B19</f>
        <v>佐賀商Ｂ</v>
      </c>
    </row>
    <row r="20" spans="1:16" ht="25.5" customHeight="1">
      <c r="A20" s="4">
        <v>4</v>
      </c>
      <c r="B20" s="139" t="str">
        <f>IF('予選ﾘｰｸﾞ一覧'!D10="","",'予選ﾘｰｸﾞ一覧'!D10)</f>
        <v>今治南Ｂ</v>
      </c>
      <c r="C20" s="140"/>
      <c r="D20" s="78" t="str">
        <f>IF(LEFT(G17,1)="W","L W/O",IF(LEFT(G17,1)="L","W W/O",IF(G17="-","-",RIGHT(G17,1)&amp;"-"&amp;LEFT(G17,1))))</f>
        <v>0-3</v>
      </c>
      <c r="E20" s="14" t="str">
        <f>IF(LEFT(G18,1)="W","L W/O",IF(LEFT(G18,1)="L","W W/O",IF(G18="-","-",RIGHT(G18,1)&amp;"-"&amp;LEFT(G18,1))))</f>
        <v>0-3</v>
      </c>
      <c r="F20" s="14" t="str">
        <f>IF(LEFT(G19,1)="W","L W/O",IF(LEFT(G19,1)="L","W W/O",IF(G19="-","-",RIGHT(G19,1)&amp;"-"&amp;LEFT(G19,1))))</f>
        <v>2-3</v>
      </c>
      <c r="G20" s="15"/>
      <c r="H20" s="13" t="s">
        <v>208</v>
      </c>
      <c r="I20" s="20" t="str">
        <f>IF(SUM(K20:N20)=0,"/",K20+M20&amp;"/"&amp;L20+N20)</f>
        <v>1/3</v>
      </c>
      <c r="J20" s="18">
        <f>IF(SUM(K20:N20)=0,"",K20*2+L20+M20*2)</f>
        <v>5</v>
      </c>
      <c r="K20" s="21">
        <f>IF(LEFT(H20,1)="3",1,0)+IF(LEFT(G20,1)="3",1,0)+IF(LEFT(F20,1)="3",1,0)+IF(LEFT(E20,1)="3",1,0)+IF(LEFT(D20,1)="3",1,0)</f>
        <v>1</v>
      </c>
      <c r="L20" s="22">
        <f>IF(RIGHT(H20,1)="3",1,0)+IF(RIGHT(G20,1)="3",1,0)+IF(RIGHT(F20,1)="3",1,0)+IF(RIGHT(E20,1)="3",1,0)+IF(RIGHT(D20,1)="3",1,0)</f>
        <v>3</v>
      </c>
      <c r="M20" s="23">
        <f>IF(LEFT(H20,1)="W",1,0)+IF(LEFT(G20,1)="W",1,0)+IF(LEFT(F20,1)="W",1,0)+IF(LEFT(E20,1)="W",1,0)+IF(LEFT(D20,1)="W",1,0)</f>
        <v>0</v>
      </c>
      <c r="N20" s="23">
        <f>IF(LEFT(H20,1)="L",1,0)+IF(LEFT(G20,1)="L",1,0)+IF(LEFT(F20,1)="L",1,0)+IF(LEFT(E20,1)="L",1,0)+IF(LEFT(D20,1)="L",1,0)</f>
        <v>0</v>
      </c>
      <c r="O20" s="94">
        <f>IF(SUM(K20:N20)=0,"",RANK(J20,$J$17:$J$21,0))</f>
        <v>4</v>
      </c>
      <c r="P20" s="3" t="str">
        <f>B20</f>
        <v>今治南Ｂ</v>
      </c>
    </row>
    <row r="21" spans="1:16" ht="25.5" customHeight="1" thickBot="1">
      <c r="A21" s="5">
        <v>5</v>
      </c>
      <c r="B21" s="145" t="str">
        <f>IF('予選ﾘｰｸﾞ一覧'!D12="","",'予選ﾘｰｸﾞ一覧'!D12)</f>
        <v>高松工芸</v>
      </c>
      <c r="C21" s="146"/>
      <c r="D21" s="79" t="str">
        <f>IF(LEFT(H17,1)="W","L W/O",IF(LEFT(H17,1)="L","W W/O",IF(H17="-","-",RIGHT(H17,1)&amp;"-"&amp;LEFT(H17,1))))</f>
        <v>1-3</v>
      </c>
      <c r="E21" s="16" t="str">
        <f>IF(LEFT(H18,1)="W","L W/O",IF(LEFT(H18,1)="L","W W/O",IF(H18="-","-",RIGHT(H18,1)&amp;"-"&amp;LEFT(H18,1))))</f>
        <v>0-3</v>
      </c>
      <c r="F21" s="16" t="str">
        <f>IF(LEFT(H19,1)="W","L W/O",IF(LEFT(H19,1)="L","W W/O",IF(H19="-","-",RIGHT(H19,1)&amp;"-"&amp;LEFT(H19,1))))</f>
        <v>1-3</v>
      </c>
      <c r="G21" s="16" t="str">
        <f>IF(LEFT(H20,1)="W","L W/O",IF(LEFT(H20,1)="L","W W/O",IF(H20="-","-",RIGHT(H20,1)&amp;"-"&amp;LEFT(H20,1))))</f>
        <v>1-3</v>
      </c>
      <c r="H21" s="17"/>
      <c r="I21" s="24" t="str">
        <f>IF(SUM(K21:N21)=0,"/",K21+M21&amp;"/"&amp;L21+N21)</f>
        <v>0/4</v>
      </c>
      <c r="J21" s="19">
        <f>IF(SUM(K21:N21)=0,"",K21*2+L21+M21*2)</f>
        <v>4</v>
      </c>
      <c r="K21" s="25">
        <f>IF(LEFT(H21,1)="3",1,0)+IF(LEFT(G21,1)="3",1,0)+IF(LEFT(F21,1)="3",1,0)+IF(LEFT(E21,1)="3",1,0)+IF(LEFT(D21,1)="3",1,0)</f>
        <v>0</v>
      </c>
      <c r="L21" s="26">
        <f>IF(RIGHT(H21,1)="3",1,0)+IF(RIGHT(G21,1)="3",1,0)+IF(RIGHT(F21,1)="3",1,0)+IF(RIGHT(E21,1)="3",1,0)+IF(RIGHT(D21,1)="3",1,0)</f>
        <v>4</v>
      </c>
      <c r="M21" s="27">
        <f>IF(LEFT(H21,1)="W",1,0)+IF(LEFT(G21,1)="W",1,0)+IF(LEFT(F21,1)="W",1,0)+IF(LEFT(E21,1)="W",1,0)+IF(LEFT(D21,1)="W",1,0)</f>
        <v>0</v>
      </c>
      <c r="N21" s="27">
        <f>IF(LEFT(H21,1)="L",1,0)+IF(LEFT(G21,1)="L",1,0)+IF(LEFT(F21,1)="L",1,0)+IF(LEFT(E21,1)="L",1,0)+IF(LEFT(D21,1)="L",1,0)</f>
        <v>0</v>
      </c>
      <c r="O21" s="95">
        <f>IF(SUM(K21:N21)=0,"",RANK(J21,$J$17:$J$21,0))</f>
        <v>5</v>
      </c>
      <c r="P21" s="3" t="str">
        <f>B21</f>
        <v>高松工芸</v>
      </c>
    </row>
    <row r="22" spans="1:15" ht="25.5" customHeight="1" thickBot="1">
      <c r="A22" s="10"/>
      <c r="B22" s="40"/>
      <c r="C22" s="40"/>
      <c r="D22" s="11"/>
      <c r="E22" s="11"/>
      <c r="F22" s="11"/>
      <c r="G22" s="11"/>
      <c r="H22" s="11"/>
      <c r="I22" s="10"/>
      <c r="J22" s="10"/>
      <c r="K22" s="12"/>
      <c r="L22" s="12"/>
      <c r="M22" s="12"/>
      <c r="N22" s="12"/>
      <c r="O22" s="38"/>
    </row>
    <row r="23" spans="1:15" ht="25.5" customHeight="1" thickBot="1">
      <c r="A23" s="141" t="s">
        <v>147</v>
      </c>
      <c r="B23" s="142"/>
      <c r="C23" s="80" t="s">
        <v>160</v>
      </c>
      <c r="D23" s="96" t="str">
        <f>IF(B24="","",B24)</f>
        <v>宇和島東</v>
      </c>
      <c r="E23" s="97" t="str">
        <f>IF(B25="","",B25)</f>
        <v>甲西</v>
      </c>
      <c r="F23" s="97" t="str">
        <f>IF(B26="","",B26)</f>
        <v>倉敷工業Ｂ</v>
      </c>
      <c r="G23" s="97" t="str">
        <f>IF(B27="","",B27)</f>
        <v>帝塚山</v>
      </c>
      <c r="H23" s="98" t="str">
        <f>IF(B28="","",B28)</f>
        <v>多度津</v>
      </c>
      <c r="I23" s="73" t="s">
        <v>8</v>
      </c>
      <c r="J23" s="74" t="s">
        <v>1</v>
      </c>
      <c r="K23" s="75" t="s">
        <v>2</v>
      </c>
      <c r="L23" s="33" t="s">
        <v>3</v>
      </c>
      <c r="M23" s="33" t="s">
        <v>7</v>
      </c>
      <c r="N23" s="33" t="s">
        <v>6</v>
      </c>
      <c r="O23" s="76" t="s">
        <v>0</v>
      </c>
    </row>
    <row r="24" spans="1:16" ht="25.5" customHeight="1">
      <c r="A24" s="66">
        <v>1</v>
      </c>
      <c r="B24" s="143" t="str">
        <f>IF('予選ﾘｰｸﾞ一覧'!E4="","",'予選ﾘｰｸﾞ一覧'!E4)</f>
        <v>宇和島東</v>
      </c>
      <c r="C24" s="144"/>
      <c r="D24" s="77"/>
      <c r="E24" s="67" t="s">
        <v>205</v>
      </c>
      <c r="F24" s="67" t="s">
        <v>207</v>
      </c>
      <c r="G24" s="67" t="s">
        <v>205</v>
      </c>
      <c r="H24" s="67" t="s">
        <v>205</v>
      </c>
      <c r="I24" s="68" t="str">
        <f>IF(SUM(K24:N24)=0,"/",K24+M24&amp;"/"&amp;L24+N24)</f>
        <v>3/1</v>
      </c>
      <c r="J24" s="69">
        <f>IF(SUM(K24:N24)=0,"",K24*2+L24+M24*2)</f>
        <v>7</v>
      </c>
      <c r="K24" s="70">
        <f>IF(LEFT(H24,1)="3",1,0)+IF(LEFT(G24,1)="3",1,0)+IF(LEFT(F24,1)="3",1,0)+IF(LEFT(E24,1)="3",1,0)+IF(LEFT(D24,1)="3",1,0)</f>
        <v>3</v>
      </c>
      <c r="L24" s="71">
        <f>IF(RIGHT(H24,1)="3",1,0)+IF(RIGHT(G24,1)="3",1,0)+IF(RIGHT(F24,1)="3",1,0)+IF(RIGHT(E24,1)="3",1,0)+IF(RIGHT(D24,1)="3",1,0)</f>
        <v>1</v>
      </c>
      <c r="M24" s="72">
        <f>IF(LEFT(H24,1)="W",1,0)+IF(LEFT(G24,1)="W",1,0)+IF(LEFT(F24,1)="W",1,0)+IF(LEFT(E24,1)="W",1,0)+IF(LEFT(D24,1)="W",1,0)</f>
        <v>0</v>
      </c>
      <c r="N24" s="72">
        <f>IF(LEFT(H24,1)="L",1,0)+IF(LEFT(G24,1)="L",1,0)+IF(LEFT(F24,1)="L",1,0)+IF(LEFT(E24,1)="L",1,0)+IF(LEFT(D24,1)="L",1,0)</f>
        <v>0</v>
      </c>
      <c r="O24" s="93">
        <f>IF(SUM(K24:N24)=0,"",RANK(J24,$J$24:$J$28,0))</f>
        <v>2</v>
      </c>
      <c r="P24" s="3" t="str">
        <f>B24</f>
        <v>宇和島東</v>
      </c>
    </row>
    <row r="25" spans="1:16" ht="25.5" customHeight="1">
      <c r="A25" s="4">
        <v>2</v>
      </c>
      <c r="B25" s="139" t="str">
        <f>IF('予選ﾘｰｸﾞ一覧'!E6="","",'予選ﾘｰｸﾞ一覧'!E6)</f>
        <v>甲西</v>
      </c>
      <c r="C25" s="140"/>
      <c r="D25" s="78" t="str">
        <f>IF(LEFT(E24,1)="W","L W/O",IF(LEFT(E24,1)="L","W W/O",IF(E24="-","-",RIGHT(E24,1)&amp;"-"&amp;LEFT(E24,1))))</f>
        <v>0-3</v>
      </c>
      <c r="E25" s="15"/>
      <c r="F25" s="13" t="s">
        <v>206</v>
      </c>
      <c r="G25" s="13" t="s">
        <v>206</v>
      </c>
      <c r="H25" s="13" t="s">
        <v>206</v>
      </c>
      <c r="I25" s="20" t="str">
        <f>IF(SUM(K25:N25)=0,"/",K25+M25&amp;"/"&amp;L25+N25)</f>
        <v>0/4</v>
      </c>
      <c r="J25" s="18">
        <f>IF(SUM(K25:N25)=0,"",K25*2+L25+M25*2)</f>
        <v>4</v>
      </c>
      <c r="K25" s="21">
        <f>IF(LEFT(H25,1)="3",1,0)+IF(LEFT(G25,1)="3",1,0)+IF(LEFT(F25,1)="3",1,0)+IF(LEFT(E25,1)="3",1,0)+IF(LEFT(D25,1)="3",1,0)</f>
        <v>0</v>
      </c>
      <c r="L25" s="22">
        <f>IF(RIGHT(H25,1)="3",1,0)+IF(RIGHT(G25,1)="3",1,0)+IF(RIGHT(F25,1)="3",1,0)+IF(RIGHT(E25,1)="3",1,0)+IF(RIGHT(D25,1)="3",1,0)</f>
        <v>4</v>
      </c>
      <c r="M25" s="23">
        <f>IF(LEFT(H25,1)="W",1,0)+IF(LEFT(G25,1)="W",1,0)+IF(LEFT(F25,1)="W",1,0)+IF(LEFT(E25,1)="W",1,0)+IF(LEFT(D25,1)="W",1,0)</f>
        <v>0</v>
      </c>
      <c r="N25" s="23">
        <f>IF(LEFT(H25,1)="L",1,0)+IF(LEFT(G25,1)="L",1,0)+IF(LEFT(F25,1)="L",1,0)+IF(LEFT(E25,1)="L",1,0)+IF(LEFT(D25,1)="L",1,0)</f>
        <v>0</v>
      </c>
      <c r="O25" s="94">
        <f>IF(SUM(K25:N25)=0,"",RANK(J25,$J$24:$J$28,0))</f>
        <v>5</v>
      </c>
      <c r="P25" s="3" t="str">
        <f>B25</f>
        <v>甲西</v>
      </c>
    </row>
    <row r="26" spans="1:16" ht="25.5" customHeight="1">
      <c r="A26" s="4">
        <v>3</v>
      </c>
      <c r="B26" s="139" t="str">
        <f>IF('予選ﾘｰｸﾞ一覧'!E8="","",'予選ﾘｰｸﾞ一覧'!E8)</f>
        <v>倉敷工業Ｂ</v>
      </c>
      <c r="C26" s="140"/>
      <c r="D26" s="78" t="str">
        <f>IF(LEFT(F24,1)="W","L W/O",IF(LEFT(F24,1)="L","W W/O",IF(F24="-","-",RIGHT(F24,1)&amp;"-"&amp;LEFT(F24,1))))</f>
        <v>3-1</v>
      </c>
      <c r="E26" s="14" t="str">
        <f>IF(LEFT(F25,1)="W","L W/O",IF(LEFT(F25,1)="L","W W/O",IF(F25="-","-",RIGHT(F25,1)&amp;"-"&amp;LEFT(F25,1))))</f>
        <v>3-0</v>
      </c>
      <c r="F26" s="15"/>
      <c r="G26" s="13" t="s">
        <v>205</v>
      </c>
      <c r="H26" s="13" t="s">
        <v>208</v>
      </c>
      <c r="I26" s="20" t="str">
        <f>IF(SUM(K26:N26)=0,"/",K26+M26&amp;"/"&amp;L26+N26)</f>
        <v>4/0</v>
      </c>
      <c r="J26" s="18">
        <f>IF(SUM(K26:N26)=0,"",K26*2+L26+M26*2)</f>
        <v>8</v>
      </c>
      <c r="K26" s="21">
        <f>IF(LEFT(H26,1)="3",1,0)+IF(LEFT(G26,1)="3",1,0)+IF(LEFT(F26,1)="3",1,0)+IF(LEFT(E26,1)="3",1,0)+IF(LEFT(D26,1)="3",1,0)</f>
        <v>4</v>
      </c>
      <c r="L26" s="22">
        <f>IF(RIGHT(H26,1)="3",1,0)+IF(RIGHT(G26,1)="3",1,0)+IF(RIGHT(F26,1)="3",1,0)+IF(RIGHT(E26,1)="3",1,0)+IF(RIGHT(D26,1)="3",1,0)</f>
        <v>0</v>
      </c>
      <c r="M26" s="23">
        <f>IF(LEFT(H26,1)="W",1,0)+IF(LEFT(G26,1)="W",1,0)+IF(LEFT(F26,1)="W",1,0)+IF(LEFT(E26,1)="W",1,0)+IF(LEFT(D26,1)="W",1,0)</f>
        <v>0</v>
      </c>
      <c r="N26" s="23">
        <f>IF(LEFT(H26,1)="L",1,0)+IF(LEFT(G26,1)="L",1,0)+IF(LEFT(F26,1)="L",1,0)+IF(LEFT(E26,1)="L",1,0)+IF(LEFT(D26,1)="L",1,0)</f>
        <v>0</v>
      </c>
      <c r="O26" s="94">
        <f>IF(SUM(K26:N26)=0,"",RANK(J26,$J$24:$J$28,0))</f>
        <v>1</v>
      </c>
      <c r="P26" s="3" t="str">
        <f>B26</f>
        <v>倉敷工業Ｂ</v>
      </c>
    </row>
    <row r="27" spans="1:16" ht="25.5" customHeight="1">
      <c r="A27" s="4">
        <v>4</v>
      </c>
      <c r="B27" s="139" t="str">
        <f>IF('予選ﾘｰｸﾞ一覧'!E10="","",'予選ﾘｰｸﾞ一覧'!E10)</f>
        <v>帝塚山</v>
      </c>
      <c r="C27" s="140"/>
      <c r="D27" s="78" t="str">
        <f>IF(LEFT(G24,1)="W","L W/O",IF(LEFT(G24,1)="L","W W/O",IF(G24="-","-",RIGHT(G24,1)&amp;"-"&amp;LEFT(G24,1))))</f>
        <v>0-3</v>
      </c>
      <c r="E27" s="14" t="str">
        <f>IF(LEFT(G25,1)="W","L W/O",IF(LEFT(G25,1)="L","W W/O",IF(G25="-","-",RIGHT(G25,1)&amp;"-"&amp;LEFT(G25,1))))</f>
        <v>3-0</v>
      </c>
      <c r="F27" s="14" t="str">
        <f>IF(LEFT(G26,1)="W","L W/O",IF(LEFT(G26,1)="L","W W/O",IF(G26="-","-",RIGHT(G26,1)&amp;"-"&amp;LEFT(G26,1))))</f>
        <v>0-3</v>
      </c>
      <c r="G27" s="15"/>
      <c r="H27" s="13" t="s">
        <v>208</v>
      </c>
      <c r="I27" s="20" t="str">
        <f>IF(SUM(K27:N27)=0,"/",K27+M27&amp;"/"&amp;L27+N27)</f>
        <v>2/2</v>
      </c>
      <c r="J27" s="18">
        <f>IF(SUM(K27:N27)=0,"",K27*2+L27+M27*2)</f>
        <v>6</v>
      </c>
      <c r="K27" s="21">
        <f>IF(LEFT(H27,1)="3",1,0)+IF(LEFT(G27,1)="3",1,0)+IF(LEFT(F27,1)="3",1,0)+IF(LEFT(E27,1)="3",1,0)+IF(LEFT(D27,1)="3",1,0)</f>
        <v>2</v>
      </c>
      <c r="L27" s="22">
        <f>IF(RIGHT(H27,1)="3",1,0)+IF(RIGHT(G27,1)="3",1,0)+IF(RIGHT(F27,1)="3",1,0)+IF(RIGHT(E27,1)="3",1,0)+IF(RIGHT(D27,1)="3",1,0)</f>
        <v>2</v>
      </c>
      <c r="M27" s="23">
        <f>IF(LEFT(H27,1)="W",1,0)+IF(LEFT(G27,1)="W",1,0)+IF(LEFT(F27,1)="W",1,0)+IF(LEFT(E27,1)="W",1,0)+IF(LEFT(D27,1)="W",1,0)</f>
        <v>0</v>
      </c>
      <c r="N27" s="23">
        <f>IF(LEFT(H27,1)="L",1,0)+IF(LEFT(G27,1)="L",1,0)+IF(LEFT(F27,1)="L",1,0)+IF(LEFT(E27,1)="L",1,0)+IF(LEFT(D27,1)="L",1,0)</f>
        <v>0</v>
      </c>
      <c r="O27" s="94">
        <f>IF(SUM(K27:N27)=0,"",RANK(J27,$J$24:$J$28,0))</f>
        <v>3</v>
      </c>
      <c r="P27" s="3" t="str">
        <f>B27</f>
        <v>帝塚山</v>
      </c>
    </row>
    <row r="28" spans="1:16" ht="25.5" customHeight="1" thickBot="1">
      <c r="A28" s="5">
        <v>5</v>
      </c>
      <c r="B28" s="145" t="str">
        <f>IF('予選ﾘｰｸﾞ一覧'!E12="","",'予選ﾘｰｸﾞ一覧'!E12)</f>
        <v>多度津</v>
      </c>
      <c r="C28" s="146"/>
      <c r="D28" s="79" t="str">
        <f>IF(LEFT(H24,1)="W","L W/O",IF(LEFT(H24,1)="L","W W/O",IF(H24="-","-",RIGHT(H24,1)&amp;"-"&amp;LEFT(H24,1))))</f>
        <v>0-3</v>
      </c>
      <c r="E28" s="16" t="str">
        <f>IF(LEFT(H25,1)="W","L W/O",IF(LEFT(H25,1)="L","W W/O",IF(H25="-","-",RIGHT(H25,1)&amp;"-"&amp;LEFT(H25,1))))</f>
        <v>3-0</v>
      </c>
      <c r="F28" s="16" t="str">
        <f>IF(LEFT(H26,1)="W","L W/O",IF(LEFT(H26,1)="L","W W/O",IF(H26="-","-",RIGHT(H26,1)&amp;"-"&amp;LEFT(H26,1))))</f>
        <v>1-3</v>
      </c>
      <c r="G28" s="16" t="str">
        <f>IF(LEFT(H27,1)="W","L W/O",IF(LEFT(H27,1)="L","W W/O",IF(H27="-","-",RIGHT(H27,1)&amp;"-"&amp;LEFT(H27,1))))</f>
        <v>1-3</v>
      </c>
      <c r="H28" s="17"/>
      <c r="I28" s="24" t="str">
        <f>IF(SUM(K28:N28)=0,"/",K28+M28&amp;"/"&amp;L28+N28)</f>
        <v>1/3</v>
      </c>
      <c r="J28" s="19">
        <f>IF(SUM(K28:N28)=0,"",K28*2+L28+M28*2)</f>
        <v>5</v>
      </c>
      <c r="K28" s="25">
        <f>IF(LEFT(H28,1)="3",1,0)+IF(LEFT(G28,1)="3",1,0)+IF(LEFT(F28,1)="3",1,0)+IF(LEFT(E28,1)="3",1,0)+IF(LEFT(D28,1)="3",1,0)</f>
        <v>1</v>
      </c>
      <c r="L28" s="26">
        <f>IF(RIGHT(H28,1)="3",1,0)+IF(RIGHT(G28,1)="3",1,0)+IF(RIGHT(F28,1)="3",1,0)+IF(RIGHT(E28,1)="3",1,0)+IF(RIGHT(D28,1)="3",1,0)</f>
        <v>3</v>
      </c>
      <c r="M28" s="27">
        <f>IF(LEFT(H28,1)="W",1,0)+IF(LEFT(G28,1)="W",1,0)+IF(LEFT(F28,1)="W",1,0)+IF(LEFT(E28,1)="W",1,0)+IF(LEFT(D28,1)="W",1,0)</f>
        <v>0</v>
      </c>
      <c r="N28" s="27">
        <f>IF(LEFT(H28,1)="L",1,0)+IF(LEFT(G28,1)="L",1,0)+IF(LEFT(F28,1)="L",1,0)+IF(LEFT(E28,1)="L",1,0)+IF(LEFT(D28,1)="L",1,0)</f>
        <v>0</v>
      </c>
      <c r="O28" s="95">
        <f>IF(SUM(K28:N28)=0,"",RANK(J28,$J$24:$J$28,0))</f>
        <v>4</v>
      </c>
      <c r="P28" s="3" t="str">
        <f>B28</f>
        <v>多度津</v>
      </c>
    </row>
    <row r="29" spans="1:15" ht="25.5" customHeight="1" thickBot="1">
      <c r="A29" s="28"/>
      <c r="B29" s="35"/>
      <c r="C29" s="35"/>
      <c r="D29" s="36"/>
      <c r="E29" s="36"/>
      <c r="F29" s="36"/>
      <c r="G29" s="36"/>
      <c r="H29" s="37"/>
      <c r="I29" s="38"/>
      <c r="J29" s="38"/>
      <c r="K29" s="39"/>
      <c r="L29" s="39"/>
      <c r="M29" s="39"/>
      <c r="N29" s="39"/>
      <c r="O29" s="38"/>
    </row>
    <row r="30" spans="2:10" ht="25.5" customHeight="1" thickBot="1">
      <c r="B30" s="147" t="s">
        <v>9</v>
      </c>
      <c r="C30" s="148"/>
      <c r="D30" s="33" t="s">
        <v>10</v>
      </c>
      <c r="E30" s="33" t="s">
        <v>11</v>
      </c>
      <c r="F30" s="33" t="s">
        <v>12</v>
      </c>
      <c r="G30" s="33" t="s">
        <v>13</v>
      </c>
      <c r="H30" s="34" t="s">
        <v>14</v>
      </c>
      <c r="I30" s="28"/>
      <c r="J30" s="28"/>
    </row>
  </sheetData>
  <sheetProtection/>
  <mergeCells count="27">
    <mergeCell ref="A1:B1"/>
    <mergeCell ref="C1:D1"/>
    <mergeCell ref="B26:C26"/>
    <mergeCell ref="B27:C27"/>
    <mergeCell ref="B3:C3"/>
    <mergeCell ref="B4:C4"/>
    <mergeCell ref="B5:C5"/>
    <mergeCell ref="B6:C6"/>
    <mergeCell ref="A2:B2"/>
    <mergeCell ref="B18:C18"/>
    <mergeCell ref="B28:C28"/>
    <mergeCell ref="B30:C30"/>
    <mergeCell ref="B7:C7"/>
    <mergeCell ref="A23:B23"/>
    <mergeCell ref="B24:C24"/>
    <mergeCell ref="B25:C25"/>
    <mergeCell ref="B12:C12"/>
    <mergeCell ref="A9:B9"/>
    <mergeCell ref="B21:C21"/>
    <mergeCell ref="B17:C17"/>
    <mergeCell ref="B19:C19"/>
    <mergeCell ref="B20:C20"/>
    <mergeCell ref="A16:B16"/>
    <mergeCell ref="B10:C10"/>
    <mergeCell ref="B11:C11"/>
    <mergeCell ref="B13:C13"/>
    <mergeCell ref="B14:C14"/>
  </mergeCells>
  <dataValidations count="1">
    <dataValidation allowBlank="1" showInputMessage="1" showErrorMessage="1" imeMode="off" sqref="E17:H17 E3:H3 H4:H6 F4:G4 G5 E10:H10 H11:H13 F11:G11 G12 H18:H20 F18:G18 G19 E24:H24 H25:H27 F25:G25 G26"/>
  </dataValidations>
  <printOptions/>
  <pageMargins left="0.472440944881889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O23"/>
  <sheetViews>
    <sheetView view="pageBreakPreview" zoomScale="60" zoomScaleNormal="75" zoomScalePageLayoutView="0" workbookViewId="0" topLeftCell="A1">
      <selection activeCell="G19" sqref="G19"/>
    </sheetView>
  </sheetViews>
  <sheetFormatPr defaultColWidth="9.00390625" defaultRowHeight="25.5" customHeight="1"/>
  <cols>
    <col min="1" max="2" width="4.625" style="3" customWidth="1"/>
    <col min="3" max="7" width="10.625" style="3" customWidth="1"/>
    <col min="8" max="8" width="8.625" style="3" customWidth="1"/>
    <col min="9" max="9" width="6.625" style="3" customWidth="1"/>
    <col min="10" max="11" width="7.00390625" style="3" hidden="1" customWidth="1"/>
    <col min="12" max="13" width="7.125" style="3" hidden="1" customWidth="1"/>
    <col min="14" max="14" width="6.625" style="3" customWidth="1"/>
    <col min="15" max="15" width="9.00390625" style="3" hidden="1" customWidth="1"/>
    <col min="16" max="16384" width="9.00390625" style="3" customWidth="1"/>
  </cols>
  <sheetData>
    <row r="1" spans="1:14" s="1" customFormat="1" ht="25.5" customHeight="1" thickBot="1">
      <c r="A1" s="149" t="s">
        <v>4</v>
      </c>
      <c r="B1" s="149"/>
      <c r="C1" s="149" t="s">
        <v>18</v>
      </c>
      <c r="D1" s="149"/>
      <c r="E1" s="42" t="s">
        <v>19</v>
      </c>
      <c r="F1" s="32"/>
      <c r="G1" s="32"/>
      <c r="H1" s="32"/>
      <c r="I1" s="32"/>
      <c r="J1" s="3"/>
      <c r="K1" s="3"/>
      <c r="L1" s="3"/>
      <c r="M1" s="3"/>
      <c r="N1" s="3"/>
    </row>
    <row r="2" spans="1:14" ht="25.5" customHeight="1" thickBot="1">
      <c r="A2" s="141" t="s">
        <v>49</v>
      </c>
      <c r="B2" s="142"/>
      <c r="C2" s="80" t="s">
        <v>138</v>
      </c>
      <c r="D2" s="96" t="str">
        <f>IF(B3="","",B3)</f>
        <v>高松中央Ａ</v>
      </c>
      <c r="E2" s="97" t="str">
        <f>IF(B4="","",B4)</f>
        <v>美作</v>
      </c>
      <c r="F2" s="97" t="str">
        <f>IF(B5="","",B5)</f>
        <v>松山商Ｂ</v>
      </c>
      <c r="G2" s="97" t="str">
        <f>IF(B6="","",B6)</f>
        <v>一条Ｂ</v>
      </c>
      <c r="H2" s="73" t="s">
        <v>8</v>
      </c>
      <c r="I2" s="74" t="s">
        <v>1</v>
      </c>
      <c r="J2" s="75" t="s">
        <v>2</v>
      </c>
      <c r="K2" s="33" t="s">
        <v>3</v>
      </c>
      <c r="L2" s="33" t="s">
        <v>7</v>
      </c>
      <c r="M2" s="33" t="s">
        <v>6</v>
      </c>
      <c r="N2" s="76" t="s">
        <v>0</v>
      </c>
    </row>
    <row r="3" spans="1:15" ht="25.5" customHeight="1">
      <c r="A3" s="66">
        <v>1</v>
      </c>
      <c r="B3" s="143" t="str">
        <f>IF('予選ﾘｰｸﾞ一覧'!F4="","",'予選ﾘｰｸﾞ一覧'!F4)</f>
        <v>高松中央Ａ</v>
      </c>
      <c r="C3" s="144"/>
      <c r="D3" s="77"/>
      <c r="E3" s="67" t="s">
        <v>208</v>
      </c>
      <c r="F3" s="67" t="s">
        <v>205</v>
      </c>
      <c r="G3" s="67" t="s">
        <v>205</v>
      </c>
      <c r="H3" s="68" t="str">
        <f>IF(SUM(J3:M3)=0,"/",J3+L3&amp;"/"&amp;K3+M3)</f>
        <v>3/0</v>
      </c>
      <c r="I3" s="69">
        <f>IF(SUM(J3:M3)=0,"",J3*2+K3+L3*2)</f>
        <v>6</v>
      </c>
      <c r="J3" s="70">
        <f>IF(LEFT(G3,1)="3",1,0)+IF(LEFT(F3,1)="3",1,0)+IF(LEFT(E3,1)="3",1,0)+IF(LEFT(D3,1)="3",1,0)</f>
        <v>3</v>
      </c>
      <c r="K3" s="71">
        <f>IF(RIGHT(G3,1)="3",1,0)+IF(RIGHT(F3,1)="3",1,0)+IF(RIGHT(E3,1)="3",1,0)+IF(RIGHT(D3,1)="3",1,0)</f>
        <v>0</v>
      </c>
      <c r="L3" s="72">
        <f>IF(LEFT(G3,1)="W",1,0)+IF(LEFT(F3,1)="W",1,0)+IF(LEFT(E3,1)="W",1,0)+IF(LEFT(D3,1)="W",1,0)</f>
        <v>0</v>
      </c>
      <c r="M3" s="72">
        <f>IF(LEFT(G3,1)="L",1,0)+IF(LEFT(F3,1)="L",1,0)+IF(LEFT(E3,1)="L",1,0)+IF(LEFT(D3,1)="L",1,0)</f>
        <v>0</v>
      </c>
      <c r="N3" s="93">
        <f>IF(SUM(J3:M3)=0,"",RANK(I3,$I$3:$I$6,0))</f>
        <v>1</v>
      </c>
      <c r="O3" s="3" t="str">
        <f>B3</f>
        <v>高松中央Ａ</v>
      </c>
    </row>
    <row r="4" spans="1:15" ht="25.5" customHeight="1">
      <c r="A4" s="4">
        <v>2</v>
      </c>
      <c r="B4" s="139" t="str">
        <f>IF('予選ﾘｰｸﾞ一覧'!F6="","",'予選ﾘｰｸﾞ一覧'!F6)</f>
        <v>美作</v>
      </c>
      <c r="C4" s="140"/>
      <c r="D4" s="78" t="str">
        <f>IF(LEFT(E3,1)="W","L W/O",IF(LEFT(E3,1)="L","W W/O",IF(E3="-","-",RIGHT(E3,1)&amp;"-"&amp;LEFT(E3,1))))</f>
        <v>1-3</v>
      </c>
      <c r="E4" s="15"/>
      <c r="F4" s="13" t="s">
        <v>202</v>
      </c>
      <c r="G4" s="13" t="s">
        <v>208</v>
      </c>
      <c r="H4" s="20" t="str">
        <f>IF(SUM(J4:M4)=0,"/",J4+L4&amp;"/"&amp;K4+M4)</f>
        <v>2/1</v>
      </c>
      <c r="I4" s="18">
        <f>IF(SUM(J4:M4)=0,"",J4*2+K4+L4*2)</f>
        <v>5</v>
      </c>
      <c r="J4" s="21">
        <f>IF(LEFT(G4,1)="3",1,0)+IF(LEFT(F4,1)="3",1,0)+IF(LEFT(E4,1)="3",1,0)+IF(LEFT(D4,1)="3",1,0)</f>
        <v>2</v>
      </c>
      <c r="K4" s="22">
        <f>IF(RIGHT(G4,1)="3",1,0)+IF(RIGHT(F4,1)="3",1,0)+IF(RIGHT(E4,1)="3",1,0)+IF(RIGHT(D4,1)="3",1,0)</f>
        <v>1</v>
      </c>
      <c r="L4" s="23">
        <f>IF(LEFT(G4,1)="W",1,0)+IF(LEFT(F4,1)="W",1,0)+IF(LEFT(E4,1)="W",1,0)+IF(LEFT(D4,1)="W",1,0)</f>
        <v>0</v>
      </c>
      <c r="M4" s="23">
        <f>IF(LEFT(G4,1)="L",1,0)+IF(LEFT(F4,1)="L",1,0)+IF(LEFT(E4,1)="L",1,0)+IF(LEFT(D4,1)="L",1,0)</f>
        <v>0</v>
      </c>
      <c r="N4" s="94">
        <f>IF(SUM(J4:M4)=0,"",RANK(I4,$I$3:$I$6,0))</f>
        <v>2</v>
      </c>
      <c r="O4" s="3" t="str">
        <f>B4</f>
        <v>美作</v>
      </c>
    </row>
    <row r="5" spans="1:15" ht="25.5" customHeight="1">
      <c r="A5" s="4">
        <v>3</v>
      </c>
      <c r="B5" s="139" t="str">
        <f>IF('予選ﾘｰｸﾞ一覧'!F8="","",'予選ﾘｰｸﾞ一覧'!F8)</f>
        <v>松山商Ｂ</v>
      </c>
      <c r="C5" s="140"/>
      <c r="D5" s="78" t="str">
        <f>IF(LEFT(F3,1)="W","L W/O",IF(LEFT(F3,1)="L","W W/O",IF(F3="-","-",RIGHT(F3,1)&amp;"-"&amp;LEFT(F3,1))))</f>
        <v>0-3</v>
      </c>
      <c r="E5" s="14" t="str">
        <f>IF(LEFT(F4,1)="W","L W/O",IF(LEFT(F4,1)="L","W W/O",IF(F4="-","-",RIGHT(F4,1)&amp;"-"&amp;LEFT(F4,1))))</f>
        <v>2-3</v>
      </c>
      <c r="F5" s="15"/>
      <c r="G5" s="13" t="s">
        <v>202</v>
      </c>
      <c r="H5" s="20" t="str">
        <f>IF(SUM(J5:M5)=0,"/",J5+L5&amp;"/"&amp;K5+M5)</f>
        <v>1/2</v>
      </c>
      <c r="I5" s="18">
        <f>IF(SUM(J5:M5)=0,"",J5*2+K5+L5*2)</f>
        <v>4</v>
      </c>
      <c r="J5" s="21">
        <f>IF(LEFT(G5,1)="3",1,0)+IF(LEFT(F5,1)="3",1,0)+IF(LEFT(E5,1)="3",1,0)+IF(LEFT(D5,1)="3",1,0)</f>
        <v>1</v>
      </c>
      <c r="K5" s="22">
        <f>IF(RIGHT(G5,1)="3",1,0)+IF(RIGHT(F5,1)="3",1,0)+IF(RIGHT(E5,1)="3",1,0)+IF(RIGHT(D5,1)="3",1,0)</f>
        <v>2</v>
      </c>
      <c r="L5" s="23">
        <f>IF(LEFT(G5,1)="W",1,0)+IF(LEFT(F5,1)="W",1,0)+IF(LEFT(E5,1)="W",1,0)+IF(LEFT(D5,1)="W",1,0)</f>
        <v>0</v>
      </c>
      <c r="M5" s="23">
        <f>IF(LEFT(G5,1)="L",1,0)+IF(LEFT(F5,1)="L",1,0)+IF(LEFT(E5,1)="L",1,0)+IF(LEFT(D5,1)="L",1,0)</f>
        <v>0</v>
      </c>
      <c r="N5" s="94">
        <f>IF(SUM(J5:M5)=0,"",RANK(I5,$I$3:$I$6,0))</f>
        <v>3</v>
      </c>
      <c r="O5" s="3" t="str">
        <f>B5</f>
        <v>松山商Ｂ</v>
      </c>
    </row>
    <row r="6" spans="1:15" ht="25.5" customHeight="1" thickBot="1">
      <c r="A6" s="5">
        <v>4</v>
      </c>
      <c r="B6" s="145" t="str">
        <f>IF('予選ﾘｰｸﾞ一覧'!F10="","",'予選ﾘｰｸﾞ一覧'!F10)</f>
        <v>一条Ｂ</v>
      </c>
      <c r="C6" s="146"/>
      <c r="D6" s="81" t="str">
        <f>IF(LEFT(G3,1)="W","L W/O",IF(LEFT(G3,1)="L","W W/O",IF(G3="-","-",RIGHT(G3,1)&amp;"-"&amp;LEFT(G3,1))))</f>
        <v>0-3</v>
      </c>
      <c r="E6" s="51" t="str">
        <f>IF(LEFT(G4,1)="W","L W/O",IF(LEFT(G4,1)="L","W W/O",IF(G4="-","-",RIGHT(G4,1)&amp;"-"&amp;LEFT(G4,1))))</f>
        <v>1-3</v>
      </c>
      <c r="F6" s="51" t="str">
        <f>IF(LEFT(G5,1)="W","L W/O",IF(LEFT(G5,1)="L","W W/O",IF(G5="-","-",RIGHT(G5,1)&amp;"-"&amp;LEFT(G5,1))))</f>
        <v>2-3</v>
      </c>
      <c r="G6" s="52"/>
      <c r="H6" s="53" t="str">
        <f>IF(SUM(J6:M6)=0,"/",J6+L6&amp;"/"&amp;K6+M6)</f>
        <v>0/3</v>
      </c>
      <c r="I6" s="54">
        <f>IF(SUM(J6:M6)=0,"",J6*2+K6+L6*2)</f>
        <v>3</v>
      </c>
      <c r="J6" s="21">
        <f>IF(LEFT(G6,1)="3",1,0)+IF(LEFT(F6,1)="3",1,0)+IF(LEFT(E6,1)="3",1,0)+IF(LEFT(D6,1)="3",1,0)</f>
        <v>0</v>
      </c>
      <c r="K6" s="22">
        <f>IF(RIGHT(G6,1)="3",1,0)+IF(RIGHT(F6,1)="3",1,0)+IF(RIGHT(E6,1)="3",1,0)+IF(RIGHT(D6,1)="3",1,0)</f>
        <v>3</v>
      </c>
      <c r="L6" s="23">
        <f>IF(LEFT(G6,1)="W",1,0)+IF(LEFT(F6,1)="W",1,0)+IF(LEFT(E6,1)="W",1,0)+IF(LEFT(D6,1)="W",1,0)</f>
        <v>0</v>
      </c>
      <c r="M6" s="23">
        <f>IF(LEFT(G6,1)="L",1,0)+IF(LEFT(F6,1)="L",1,0)+IF(LEFT(E6,1)="L",1,0)+IF(LEFT(D6,1)="L",1,0)</f>
        <v>0</v>
      </c>
      <c r="N6" s="95">
        <f>IF(SUM(J6:M6)=0,"",RANK(I6,$I$3:$I$6,0))</f>
        <v>4</v>
      </c>
      <c r="O6" s="3" t="str">
        <f>B6</f>
        <v>一条Ｂ</v>
      </c>
    </row>
    <row r="7" spans="1:14" ht="25.5" customHeight="1">
      <c r="A7" s="44"/>
      <c r="B7" s="150"/>
      <c r="C7" s="150"/>
      <c r="D7" s="46"/>
      <c r="E7" s="46"/>
      <c r="F7" s="46"/>
      <c r="G7" s="46"/>
      <c r="H7" s="48"/>
      <c r="I7" s="48"/>
      <c r="J7" s="49"/>
      <c r="K7" s="49"/>
      <c r="L7" s="49"/>
      <c r="M7" s="49"/>
      <c r="N7" s="38"/>
    </row>
    <row r="8" spans="1:14" ht="25.5" customHeight="1" thickBot="1">
      <c r="A8" s="28"/>
      <c r="B8" s="35"/>
      <c r="C8" s="35"/>
      <c r="D8" s="36"/>
      <c r="E8" s="36"/>
      <c r="F8" s="36"/>
      <c r="G8" s="36"/>
      <c r="H8" s="38"/>
      <c r="I8" s="38"/>
      <c r="J8" s="39"/>
      <c r="K8" s="39"/>
      <c r="L8" s="39"/>
      <c r="M8" s="39"/>
      <c r="N8" s="38"/>
    </row>
    <row r="9" spans="1:14" ht="25.5" customHeight="1" thickBot="1">
      <c r="A9" s="141" t="s">
        <v>152</v>
      </c>
      <c r="B9" s="142"/>
      <c r="C9" s="80" t="s">
        <v>139</v>
      </c>
      <c r="D9" s="96" t="str">
        <f>IF(B10="","",B10)</f>
        <v>鳥取敬愛Ａ</v>
      </c>
      <c r="E9" s="97" t="str">
        <f>IF(B11="","",B11)</f>
        <v>松山北</v>
      </c>
      <c r="F9" s="97" t="str">
        <f>IF(B12="","",B12)</f>
        <v>高松桜井Ａ</v>
      </c>
      <c r="G9" s="97" t="str">
        <f>IF(B13="","",B13)</f>
        <v>奈良北</v>
      </c>
      <c r="H9" s="73" t="s">
        <v>8</v>
      </c>
      <c r="I9" s="74" t="s">
        <v>1</v>
      </c>
      <c r="J9" s="75" t="s">
        <v>2</v>
      </c>
      <c r="K9" s="33" t="s">
        <v>3</v>
      </c>
      <c r="L9" s="33" t="s">
        <v>7</v>
      </c>
      <c r="M9" s="33" t="s">
        <v>6</v>
      </c>
      <c r="N9" s="76" t="s">
        <v>0</v>
      </c>
    </row>
    <row r="10" spans="1:15" ht="25.5" customHeight="1">
      <c r="A10" s="66">
        <v>1</v>
      </c>
      <c r="B10" s="143" t="str">
        <f>IF('予選ﾘｰｸﾞ一覧'!G4="","",'予選ﾘｰｸﾞ一覧'!G4)</f>
        <v>鳥取敬愛Ａ</v>
      </c>
      <c r="C10" s="144"/>
      <c r="D10" s="77"/>
      <c r="E10" s="67" t="s">
        <v>202</v>
      </c>
      <c r="F10" s="67" t="s">
        <v>205</v>
      </c>
      <c r="G10" s="67" t="s">
        <v>205</v>
      </c>
      <c r="H10" s="68" t="str">
        <f>IF(SUM(J10:M10)=0,"/",J10+L10&amp;"/"&amp;K10+M10)</f>
        <v>3/0</v>
      </c>
      <c r="I10" s="69">
        <f>IF(SUM(J10:M10)=0,"",J10*2+K10+L10*2)</f>
        <v>6</v>
      </c>
      <c r="J10" s="70">
        <f>IF(LEFT(G10,1)="3",1,0)+IF(LEFT(F10,1)="3",1,0)+IF(LEFT(E10,1)="3",1,0)+IF(LEFT(D10,1)="3",1,0)</f>
        <v>3</v>
      </c>
      <c r="K10" s="71">
        <f>IF(RIGHT(G10,1)="3",1,0)+IF(RIGHT(F10,1)="3",1,0)+IF(RIGHT(E10,1)="3",1,0)+IF(RIGHT(D10,1)="3",1,0)</f>
        <v>0</v>
      </c>
      <c r="L10" s="72">
        <f>IF(LEFT(G10,1)="W",1,0)+IF(LEFT(F10,1)="W",1,0)+IF(LEFT(E10,1)="W",1,0)+IF(LEFT(D10,1)="W",1,0)</f>
        <v>0</v>
      </c>
      <c r="M10" s="72">
        <f>IF(LEFT(G10,1)="L",1,0)+IF(LEFT(F10,1)="L",1,0)+IF(LEFT(E10,1)="L",1,0)+IF(LEFT(D10,1)="L",1,0)</f>
        <v>0</v>
      </c>
      <c r="N10" s="93">
        <f>IF(SUM(J10:M10)=0,"",RANK(I10,$I$10:$I$13,0))</f>
        <v>1</v>
      </c>
      <c r="O10" s="3" t="str">
        <f>B10</f>
        <v>鳥取敬愛Ａ</v>
      </c>
    </row>
    <row r="11" spans="1:15" s="9" customFormat="1" ht="25.5" customHeight="1">
      <c r="A11" s="4">
        <v>2</v>
      </c>
      <c r="B11" s="139" t="str">
        <f>IF('予選ﾘｰｸﾞ一覧'!G6="","",'予選ﾘｰｸﾞ一覧'!G6)</f>
        <v>松山北</v>
      </c>
      <c r="C11" s="140"/>
      <c r="D11" s="78" t="str">
        <f>IF(LEFT(E10,1)="W","L W/O",IF(LEFT(E10,1)="L","W W/O",IF(E10="-","-",RIGHT(E10,1)&amp;"-"&amp;LEFT(E10,1))))</f>
        <v>2-3</v>
      </c>
      <c r="E11" s="15"/>
      <c r="F11" s="13" t="s">
        <v>205</v>
      </c>
      <c r="G11" s="13" t="s">
        <v>205</v>
      </c>
      <c r="H11" s="20" t="str">
        <f>IF(SUM(J11:M11)=0,"/",J11+L11&amp;"/"&amp;K11+M11)</f>
        <v>2/1</v>
      </c>
      <c r="I11" s="18">
        <f>IF(SUM(J11:M11)=0,"",J11*2+K11+L11*2)</f>
        <v>5</v>
      </c>
      <c r="J11" s="21">
        <f>IF(LEFT(G11,1)="3",1,0)+IF(LEFT(F11,1)="3",1,0)+IF(LEFT(E11,1)="3",1,0)+IF(LEFT(D11,1)="3",1,0)</f>
        <v>2</v>
      </c>
      <c r="K11" s="22">
        <f>IF(RIGHT(G11,1)="3",1,0)+IF(RIGHT(F11,1)="3",1,0)+IF(RIGHT(E11,1)="3",1,0)+IF(RIGHT(D11,1)="3",1,0)</f>
        <v>1</v>
      </c>
      <c r="L11" s="23">
        <f>IF(LEFT(G11,1)="W",1,0)+IF(LEFT(F11,1)="W",1,0)+IF(LEFT(E11,1)="W",1,0)+IF(LEFT(D11,1)="W",1,0)</f>
        <v>0</v>
      </c>
      <c r="M11" s="23">
        <f>IF(LEFT(G11,1)="L",1,0)+IF(LEFT(F11,1)="L",1,0)+IF(LEFT(E11,1)="L",1,0)+IF(LEFT(D11,1)="L",1,0)</f>
        <v>0</v>
      </c>
      <c r="N11" s="94">
        <f>IF(SUM(J11:M11)=0,"",RANK(I11,$I$10:$I$13,0))</f>
        <v>2</v>
      </c>
      <c r="O11" s="3" t="str">
        <f>B11</f>
        <v>松山北</v>
      </c>
    </row>
    <row r="12" spans="1:15" ht="25.5" customHeight="1">
      <c r="A12" s="4">
        <v>3</v>
      </c>
      <c r="B12" s="139" t="str">
        <f>IF('予選ﾘｰｸﾞ一覧'!G8="","",'予選ﾘｰｸﾞ一覧'!G8)</f>
        <v>高松桜井Ａ</v>
      </c>
      <c r="C12" s="140"/>
      <c r="D12" s="78" t="str">
        <f>IF(LEFT(F10,1)="W","L W/O",IF(LEFT(F10,1)="L","W W/O",IF(F10="-","-",RIGHT(F10,1)&amp;"-"&amp;LEFT(F10,1))))</f>
        <v>0-3</v>
      </c>
      <c r="E12" s="14" t="str">
        <f>IF(LEFT(F11,1)="W","L W/O",IF(LEFT(F11,1)="L","W W/O",IF(F11="-","-",RIGHT(F11,1)&amp;"-"&amp;LEFT(F11,1))))</f>
        <v>0-3</v>
      </c>
      <c r="F12" s="15"/>
      <c r="G12" s="13" t="s">
        <v>202</v>
      </c>
      <c r="H12" s="20" t="str">
        <f>IF(SUM(J12:M12)=0,"/",J12+L12&amp;"/"&amp;K12+M12)</f>
        <v>1/2</v>
      </c>
      <c r="I12" s="18">
        <f>IF(SUM(J12:M12)=0,"",J12*2+K12+L12*2)</f>
        <v>4</v>
      </c>
      <c r="J12" s="21">
        <f>IF(LEFT(G12,1)="3",1,0)+IF(LEFT(F12,1)="3",1,0)+IF(LEFT(E12,1)="3",1,0)+IF(LEFT(D12,1)="3",1,0)</f>
        <v>1</v>
      </c>
      <c r="K12" s="22">
        <f>IF(RIGHT(G12,1)="3",1,0)+IF(RIGHT(F12,1)="3",1,0)+IF(RIGHT(E12,1)="3",1,0)+IF(RIGHT(D12,1)="3",1,0)</f>
        <v>2</v>
      </c>
      <c r="L12" s="23">
        <f>IF(LEFT(G12,1)="W",1,0)+IF(LEFT(F12,1)="W",1,0)+IF(LEFT(E12,1)="W",1,0)+IF(LEFT(D12,1)="W",1,0)</f>
        <v>0</v>
      </c>
      <c r="M12" s="23">
        <f>IF(LEFT(G12,1)="L",1,0)+IF(LEFT(F12,1)="L",1,0)+IF(LEFT(E12,1)="L",1,0)+IF(LEFT(D12,1)="L",1,0)</f>
        <v>0</v>
      </c>
      <c r="N12" s="94">
        <f>IF(SUM(J12:M12)=0,"",RANK(I12,$I$10:$I$13,0))</f>
        <v>3</v>
      </c>
      <c r="O12" s="3" t="str">
        <f>B12</f>
        <v>高松桜井Ａ</v>
      </c>
    </row>
    <row r="13" spans="1:15" ht="25.5" customHeight="1" thickBot="1">
      <c r="A13" s="5">
        <v>4</v>
      </c>
      <c r="B13" s="145" t="str">
        <f>IF('予選ﾘｰｸﾞ一覧'!G10="","",'予選ﾘｰｸﾞ一覧'!G10)</f>
        <v>奈良北</v>
      </c>
      <c r="C13" s="146"/>
      <c r="D13" s="81" t="str">
        <f>IF(LEFT(G10,1)="W","L W/O",IF(LEFT(G10,1)="L","W W/O",IF(G10="-","-",RIGHT(G10,1)&amp;"-"&amp;LEFT(G10,1))))</f>
        <v>0-3</v>
      </c>
      <c r="E13" s="51" t="str">
        <f>IF(LEFT(G11,1)="W","L W/O",IF(LEFT(G11,1)="L","W W/O",IF(G11="-","-",RIGHT(G11,1)&amp;"-"&amp;LEFT(G11,1))))</f>
        <v>0-3</v>
      </c>
      <c r="F13" s="51" t="str">
        <f>IF(LEFT(G12,1)="W","L W/O",IF(LEFT(G12,1)="L","W W/O",IF(G12="-","-",RIGHT(G12,1)&amp;"-"&amp;LEFT(G12,1))))</f>
        <v>2-3</v>
      </c>
      <c r="G13" s="52"/>
      <c r="H13" s="53" t="str">
        <f>IF(SUM(J13:M13)=0,"/",J13+L13&amp;"/"&amp;K13+M13)</f>
        <v>0/3</v>
      </c>
      <c r="I13" s="54">
        <f>IF(SUM(J13:M13)=0,"",J13*2+K13+L13*2)</f>
        <v>3</v>
      </c>
      <c r="J13" s="21">
        <f>IF(LEFT(G13,1)="3",1,0)+IF(LEFT(F13,1)="3",1,0)+IF(LEFT(E13,1)="3",1,0)+IF(LEFT(D13,1)="3",1,0)</f>
        <v>0</v>
      </c>
      <c r="K13" s="22">
        <f>IF(RIGHT(G13,1)="3",1,0)+IF(RIGHT(F13,1)="3",1,0)+IF(RIGHT(E13,1)="3",1,0)+IF(RIGHT(D13,1)="3",1,0)</f>
        <v>3</v>
      </c>
      <c r="L13" s="23">
        <f>IF(LEFT(G13,1)="W",1,0)+IF(LEFT(F13,1)="W",1,0)+IF(LEFT(E13,1)="W",1,0)+IF(LEFT(D13,1)="W",1,0)</f>
        <v>0</v>
      </c>
      <c r="M13" s="23">
        <f>IF(LEFT(G13,1)="L",1,0)+IF(LEFT(F13,1)="L",1,0)+IF(LEFT(E13,1)="L",1,0)+IF(LEFT(D13,1)="L",1,0)</f>
        <v>0</v>
      </c>
      <c r="N13" s="95">
        <f>IF(SUM(J13:M13)=0,"",RANK(I13,$I$10:$I$13,0))</f>
        <v>4</v>
      </c>
      <c r="O13" s="3" t="str">
        <f>B13</f>
        <v>奈良北</v>
      </c>
    </row>
    <row r="14" spans="1:14" s="28" customFormat="1" ht="25.5" customHeight="1">
      <c r="A14" s="44"/>
      <c r="B14" s="150"/>
      <c r="C14" s="150"/>
      <c r="D14" s="46"/>
      <c r="E14" s="46"/>
      <c r="F14" s="46"/>
      <c r="G14" s="46"/>
      <c r="H14" s="48"/>
      <c r="I14" s="48"/>
      <c r="J14" s="49"/>
      <c r="K14" s="49"/>
      <c r="L14" s="49"/>
      <c r="M14" s="49"/>
      <c r="N14" s="38"/>
    </row>
    <row r="15" spans="2:14" s="28" customFormat="1" ht="25.5" customHeight="1" thickBot="1">
      <c r="B15" s="35"/>
      <c r="C15" s="35"/>
      <c r="D15" s="36"/>
      <c r="E15" s="36"/>
      <c r="F15" s="36"/>
      <c r="G15" s="36"/>
      <c r="H15" s="38"/>
      <c r="I15" s="38"/>
      <c r="J15" s="39"/>
      <c r="K15" s="39"/>
      <c r="L15" s="39"/>
      <c r="M15" s="39"/>
      <c r="N15" s="38"/>
    </row>
    <row r="16" spans="1:14" ht="25.5" customHeight="1" thickBot="1">
      <c r="A16" s="141" t="s">
        <v>153</v>
      </c>
      <c r="B16" s="142"/>
      <c r="C16" s="80" t="s">
        <v>161</v>
      </c>
      <c r="D16" s="96" t="str">
        <f>IF(B17="","",B17)</f>
        <v>鹿児島商Ａ</v>
      </c>
      <c r="E16" s="97" t="str">
        <f>IF(B18="","",B18)</f>
        <v>生駒Ａ</v>
      </c>
      <c r="F16" s="97" t="str">
        <f>IF(B19="","",B19)</f>
        <v>混成チーム</v>
      </c>
      <c r="G16" s="97" t="str">
        <f>IF(B20="","",B20)</f>
        <v>坂出</v>
      </c>
      <c r="H16" s="73" t="s">
        <v>8</v>
      </c>
      <c r="I16" s="74" t="s">
        <v>1</v>
      </c>
      <c r="J16" s="75" t="s">
        <v>2</v>
      </c>
      <c r="K16" s="33" t="s">
        <v>3</v>
      </c>
      <c r="L16" s="33" t="s">
        <v>7</v>
      </c>
      <c r="M16" s="33" t="s">
        <v>6</v>
      </c>
      <c r="N16" s="76" t="s">
        <v>0</v>
      </c>
    </row>
    <row r="17" spans="1:15" ht="25.5" customHeight="1">
      <c r="A17" s="66">
        <v>1</v>
      </c>
      <c r="B17" s="143" t="str">
        <f>IF('予選ﾘｰｸﾞ一覧'!H4="","",'予選ﾘｰｸﾞ一覧'!H4)</f>
        <v>鹿児島商Ａ</v>
      </c>
      <c r="C17" s="144"/>
      <c r="D17" s="77"/>
      <c r="E17" s="67" t="s">
        <v>205</v>
      </c>
      <c r="F17" s="67" t="s">
        <v>205</v>
      </c>
      <c r="G17" s="67" t="s">
        <v>205</v>
      </c>
      <c r="H17" s="68" t="str">
        <f>IF(SUM(J17:M17)=0,"/",J17+L17&amp;"/"&amp;K17+M17)</f>
        <v>3/0</v>
      </c>
      <c r="I17" s="69">
        <f>IF(SUM(J17:M17)=0,"",J17*2+K17+L17*2)</f>
        <v>6</v>
      </c>
      <c r="J17" s="70">
        <f>IF(LEFT(G17,1)="3",1,0)+IF(LEFT(F17,1)="3",1,0)+IF(LEFT(E17,1)="3",1,0)+IF(LEFT(D17,1)="3",1,0)</f>
        <v>3</v>
      </c>
      <c r="K17" s="71">
        <f>IF(RIGHT(G17,1)="3",1,0)+IF(RIGHT(F17,1)="3",1,0)+IF(RIGHT(E17,1)="3",1,0)+IF(RIGHT(D17,1)="3",1,0)</f>
        <v>0</v>
      </c>
      <c r="L17" s="72">
        <f>IF(LEFT(G17,1)="W",1,0)+IF(LEFT(F17,1)="W",1,0)+IF(LEFT(E17,1)="W",1,0)+IF(LEFT(D17,1)="W",1,0)</f>
        <v>0</v>
      </c>
      <c r="M17" s="72">
        <f>IF(LEFT(G17,1)="L",1,0)+IF(LEFT(F17,1)="L",1,0)+IF(LEFT(E17,1)="L",1,0)+IF(LEFT(D17,1)="L",1,0)</f>
        <v>0</v>
      </c>
      <c r="N17" s="93">
        <f>IF(SUM(J17:M17)=0,"",RANK(I17,$I$17:$I$20,0))</f>
        <v>1</v>
      </c>
      <c r="O17" s="3" t="str">
        <f>B17</f>
        <v>鹿児島商Ａ</v>
      </c>
    </row>
    <row r="18" spans="1:15" s="9" customFormat="1" ht="25.5" customHeight="1">
      <c r="A18" s="4">
        <v>2</v>
      </c>
      <c r="B18" s="139" t="str">
        <f>IF('予選ﾘｰｸﾞ一覧'!H6="","",'予選ﾘｰｸﾞ一覧'!H6)</f>
        <v>生駒Ａ</v>
      </c>
      <c r="C18" s="140"/>
      <c r="D18" s="78" t="str">
        <f>IF(LEFT(E17,1)="W","L W/O",IF(LEFT(E17,1)="L","W W/O",IF(E17="-","-",RIGHT(E17,1)&amp;"-"&amp;LEFT(E17,1))))</f>
        <v>0-3</v>
      </c>
      <c r="E18" s="15"/>
      <c r="F18" s="13" t="s">
        <v>205</v>
      </c>
      <c r="G18" s="13" t="s">
        <v>202</v>
      </c>
      <c r="H18" s="20" t="str">
        <f>IF(SUM(J18:M18)=0,"/",J18+L18&amp;"/"&amp;K18+M18)</f>
        <v>2/1</v>
      </c>
      <c r="I18" s="18">
        <f>IF(SUM(J18:M18)=0,"",J18*2+K18+L18*2)</f>
        <v>5</v>
      </c>
      <c r="J18" s="21">
        <f>IF(LEFT(G18,1)="3",1,0)+IF(LEFT(F18,1)="3",1,0)+IF(LEFT(E18,1)="3",1,0)+IF(LEFT(D18,1)="3",1,0)</f>
        <v>2</v>
      </c>
      <c r="K18" s="22">
        <f>IF(RIGHT(G18,1)="3",1,0)+IF(RIGHT(F18,1)="3",1,0)+IF(RIGHT(E18,1)="3",1,0)+IF(RIGHT(D18,1)="3",1,0)</f>
        <v>1</v>
      </c>
      <c r="L18" s="23">
        <f>IF(LEFT(G18,1)="W",1,0)+IF(LEFT(F18,1)="W",1,0)+IF(LEFT(E18,1)="W",1,0)+IF(LEFT(D18,1)="W",1,0)</f>
        <v>0</v>
      </c>
      <c r="M18" s="23">
        <f>IF(LEFT(G18,1)="L",1,0)+IF(LEFT(F18,1)="L",1,0)+IF(LEFT(E18,1)="L",1,0)+IF(LEFT(D18,1)="L",1,0)</f>
        <v>0</v>
      </c>
      <c r="N18" s="94">
        <f>IF(SUM(J18:M18)=0,"",RANK(I18,$I$17:$I$20,0))</f>
        <v>2</v>
      </c>
      <c r="O18" s="3" t="str">
        <f>B18</f>
        <v>生駒Ａ</v>
      </c>
    </row>
    <row r="19" spans="1:15" ht="25.5" customHeight="1">
      <c r="A19" s="4">
        <v>3</v>
      </c>
      <c r="B19" s="139" t="str">
        <f>IF('予選ﾘｰｸﾞ一覧'!H8="","",'予選ﾘｰｸﾞ一覧'!H8)</f>
        <v>混成チーム</v>
      </c>
      <c r="C19" s="140"/>
      <c r="D19" s="78" t="str">
        <f>IF(LEFT(F17,1)="W","L W/O",IF(LEFT(F17,1)="L","W W/O",IF(F17="-","-",RIGHT(F17,1)&amp;"-"&amp;LEFT(F17,1))))</f>
        <v>0-3</v>
      </c>
      <c r="E19" s="14" t="str">
        <f>IF(LEFT(F18,1)="W","L W/O",IF(LEFT(F18,1)="L","W W/O",IF(F18="-","-",RIGHT(F18,1)&amp;"-"&amp;LEFT(F18,1))))</f>
        <v>0-3</v>
      </c>
      <c r="F19" s="15"/>
      <c r="G19" s="13" t="s">
        <v>207</v>
      </c>
      <c r="H19" s="20" t="str">
        <f>IF(SUM(J19:M19)=0,"/",J19+L19&amp;"/"&amp;K19+M19)</f>
        <v>0/3</v>
      </c>
      <c r="I19" s="18">
        <f>IF(SUM(J19:M19)=0,"",J19*2+K19+L19*2)</f>
        <v>3</v>
      </c>
      <c r="J19" s="21">
        <f>IF(LEFT(G19,1)="3",1,0)+IF(LEFT(F19,1)="3",1,0)+IF(LEFT(E19,1)="3",1,0)+IF(LEFT(D19,1)="3",1,0)</f>
        <v>0</v>
      </c>
      <c r="K19" s="22">
        <f>IF(RIGHT(G19,1)="3",1,0)+IF(RIGHT(F19,1)="3",1,0)+IF(RIGHT(E19,1)="3",1,0)+IF(RIGHT(D19,1)="3",1,0)</f>
        <v>3</v>
      </c>
      <c r="L19" s="23">
        <f>IF(LEFT(G19,1)="W",1,0)+IF(LEFT(F19,1)="W",1,0)+IF(LEFT(E19,1)="W",1,0)+IF(LEFT(D19,1)="W",1,0)</f>
        <v>0</v>
      </c>
      <c r="M19" s="23">
        <f>IF(LEFT(G19,1)="L",1,0)+IF(LEFT(F19,1)="L",1,0)+IF(LEFT(E19,1)="L",1,0)+IF(LEFT(D19,1)="L",1,0)</f>
        <v>0</v>
      </c>
      <c r="N19" s="94">
        <f>IF(SUM(J19:M19)=0,"",RANK(I19,$I$17:$I$20,0))</f>
        <v>4</v>
      </c>
      <c r="O19" s="3" t="str">
        <f>B19</f>
        <v>混成チーム</v>
      </c>
    </row>
    <row r="20" spans="1:15" ht="25.5" customHeight="1" thickBot="1">
      <c r="A20" s="5">
        <v>4</v>
      </c>
      <c r="B20" s="145" t="str">
        <f>IF('予選ﾘｰｸﾞ一覧'!H10="","",'予選ﾘｰｸﾞ一覧'!H10)</f>
        <v>坂出</v>
      </c>
      <c r="C20" s="146"/>
      <c r="D20" s="81" t="str">
        <f>IF(LEFT(G17,1)="W","L W/O",IF(LEFT(G17,1)="L","W W/O",IF(G17="-","-",RIGHT(G17,1)&amp;"-"&amp;LEFT(G17,1))))</f>
        <v>0-3</v>
      </c>
      <c r="E20" s="51" t="str">
        <f>IF(LEFT(G18,1)="W","L W/O",IF(LEFT(G18,1)="L","W W/O",IF(G18="-","-",RIGHT(G18,1)&amp;"-"&amp;LEFT(G18,1))))</f>
        <v>2-3</v>
      </c>
      <c r="F20" s="51" t="str">
        <f>IF(LEFT(G19,1)="W","L W/O",IF(LEFT(G19,1)="L","W W/O",IF(G19="-","-",RIGHT(G19,1)&amp;"-"&amp;LEFT(G19,1))))</f>
        <v>3-1</v>
      </c>
      <c r="G20" s="52"/>
      <c r="H20" s="53" t="str">
        <f>IF(SUM(J20:M20)=0,"/",J20+L20&amp;"/"&amp;K20+M20)</f>
        <v>1/2</v>
      </c>
      <c r="I20" s="54">
        <f>IF(SUM(J20:M20)=0,"",J20*2+K20+L20*2)</f>
        <v>4</v>
      </c>
      <c r="J20" s="21">
        <f>IF(LEFT(G20,1)="3",1,0)+IF(LEFT(F20,1)="3",1,0)+IF(LEFT(E20,1)="3",1,0)+IF(LEFT(D20,1)="3",1,0)</f>
        <v>1</v>
      </c>
      <c r="K20" s="22">
        <f>IF(RIGHT(G20,1)="3",1,0)+IF(RIGHT(F20,1)="3",1,0)+IF(RIGHT(E20,1)="3",1,0)+IF(RIGHT(D20,1)="3",1,0)</f>
        <v>2</v>
      </c>
      <c r="L20" s="23">
        <f>IF(LEFT(G20,1)="W",1,0)+IF(LEFT(F20,1)="W",1,0)+IF(LEFT(E20,1)="W",1,0)+IF(LEFT(D20,1)="W",1,0)</f>
        <v>0</v>
      </c>
      <c r="M20" s="23">
        <f>IF(LEFT(G20,1)="L",1,0)+IF(LEFT(F20,1)="L",1,0)+IF(LEFT(E20,1)="L",1,0)+IF(LEFT(D20,1)="L",1,0)</f>
        <v>0</v>
      </c>
      <c r="N20" s="95">
        <f>IF(SUM(J20:M20)=0,"",RANK(I20,$I$17:$I$20,0))</f>
        <v>3</v>
      </c>
      <c r="O20" s="3" t="str">
        <f>B20</f>
        <v>坂出</v>
      </c>
    </row>
    <row r="21" spans="1:14" s="28" customFormat="1" ht="25.5" customHeight="1">
      <c r="A21" s="44"/>
      <c r="B21" s="150"/>
      <c r="C21" s="150"/>
      <c r="D21" s="46"/>
      <c r="E21" s="46"/>
      <c r="F21" s="46"/>
      <c r="G21" s="46"/>
      <c r="H21" s="48"/>
      <c r="I21" s="48"/>
      <c r="J21" s="49"/>
      <c r="K21" s="49"/>
      <c r="L21" s="49"/>
      <c r="M21" s="49"/>
      <c r="N21" s="48"/>
    </row>
    <row r="22" spans="1:14" s="28" customFormat="1" ht="25.5" customHeight="1" thickBot="1">
      <c r="A22" s="6"/>
      <c r="B22" s="55"/>
      <c r="C22" s="50"/>
      <c r="D22" s="50"/>
      <c r="E22" s="50"/>
      <c r="F22" s="50"/>
      <c r="G22" s="50"/>
      <c r="H22" s="6"/>
      <c r="I22" s="6"/>
      <c r="J22" s="8"/>
      <c r="K22" s="8"/>
      <c r="L22" s="8"/>
      <c r="M22" s="8"/>
      <c r="N22" s="6"/>
    </row>
    <row r="23" spans="2:7" ht="25.5" customHeight="1" thickBot="1">
      <c r="B23" s="147" t="s">
        <v>9</v>
      </c>
      <c r="C23" s="148"/>
      <c r="D23" s="33" t="s">
        <v>135</v>
      </c>
      <c r="E23" s="33" t="s">
        <v>136</v>
      </c>
      <c r="F23" s="34" t="s">
        <v>137</v>
      </c>
      <c r="G23" s="28"/>
    </row>
  </sheetData>
  <sheetProtection/>
  <mergeCells count="21">
    <mergeCell ref="A1:B1"/>
    <mergeCell ref="C1:D1"/>
    <mergeCell ref="B12:C12"/>
    <mergeCell ref="A9:B9"/>
    <mergeCell ref="B7:C7"/>
    <mergeCell ref="A16:B16"/>
    <mergeCell ref="A2:B2"/>
    <mergeCell ref="B5:C5"/>
    <mergeCell ref="B13:C13"/>
    <mergeCell ref="B10:C10"/>
    <mergeCell ref="B11:C11"/>
    <mergeCell ref="B3:C3"/>
    <mergeCell ref="B4:C4"/>
    <mergeCell ref="B6:C6"/>
    <mergeCell ref="B14:C14"/>
    <mergeCell ref="B23:C23"/>
    <mergeCell ref="B21:C21"/>
    <mergeCell ref="B17:C17"/>
    <mergeCell ref="B18:C18"/>
    <mergeCell ref="B19:C19"/>
    <mergeCell ref="B20:C20"/>
  </mergeCells>
  <dataValidations count="1">
    <dataValidation allowBlank="1" showInputMessage="1" showErrorMessage="1" imeMode="off" sqref="E10:G10 E3:G3 F4:G4 F11:G11 G5 G12 E17:G17 F18:G18 G19"/>
  </dataValidations>
  <printOptions/>
  <pageMargins left="0.472440944881889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Q30"/>
  <sheetViews>
    <sheetView view="pageBreakPreview" zoomScale="60" zoomScaleNormal="75" zoomScalePageLayoutView="0" workbookViewId="0" topLeftCell="A1">
      <selection activeCell="V18" sqref="V18"/>
    </sheetView>
  </sheetViews>
  <sheetFormatPr defaultColWidth="9.00390625" defaultRowHeight="25.5" customHeight="1"/>
  <cols>
    <col min="1" max="2" width="4.625" style="3" customWidth="1"/>
    <col min="3" max="8" width="10.625" style="3" customWidth="1"/>
    <col min="9" max="9" width="8.625" style="3" customWidth="1"/>
    <col min="10" max="10" width="6.625" style="3" customWidth="1"/>
    <col min="11" max="12" width="7.00390625" style="3" hidden="1" customWidth="1"/>
    <col min="13" max="14" width="7.125" style="3" hidden="1" customWidth="1"/>
    <col min="15" max="15" width="6.625" style="3" customWidth="1"/>
    <col min="16" max="16" width="9.00390625" style="3" hidden="1" customWidth="1"/>
    <col min="17" max="16384" width="9.00390625" style="3" customWidth="1"/>
  </cols>
  <sheetData>
    <row r="1" spans="1:15" s="1" customFormat="1" ht="25.5" customHeight="1" thickBot="1">
      <c r="A1" s="149" t="s">
        <v>4</v>
      </c>
      <c r="B1" s="149"/>
      <c r="C1" s="149" t="s">
        <v>18</v>
      </c>
      <c r="D1" s="149"/>
      <c r="E1" s="42" t="s">
        <v>21</v>
      </c>
      <c r="F1" s="32"/>
      <c r="G1" s="32"/>
      <c r="H1" s="32"/>
      <c r="I1" s="32"/>
      <c r="J1" s="32"/>
      <c r="K1" s="3"/>
      <c r="L1" s="3"/>
      <c r="M1" s="3"/>
      <c r="N1" s="3"/>
      <c r="O1" s="3"/>
    </row>
    <row r="2" spans="1:15" ht="25.5" customHeight="1" thickBot="1">
      <c r="A2" s="141" t="s">
        <v>148</v>
      </c>
      <c r="B2" s="142"/>
      <c r="C2" s="80" t="s">
        <v>140</v>
      </c>
      <c r="D2" s="96" t="str">
        <f>IF(B3="","",B3)</f>
        <v>尽誠Ａ</v>
      </c>
      <c r="E2" s="97" t="str">
        <f>IF(B4="","",B4)</f>
        <v>近大和歌山</v>
      </c>
      <c r="F2" s="97" t="str">
        <f>IF(B5="","",B5)</f>
        <v>岡山東商</v>
      </c>
      <c r="G2" s="97" t="str">
        <f>IF(B6="","",B6)</f>
        <v>西条農業</v>
      </c>
      <c r="H2" s="98" t="str">
        <f>IF(B7="","",B7)</f>
        <v>観音寺中央</v>
      </c>
      <c r="I2" s="73" t="s">
        <v>8</v>
      </c>
      <c r="J2" s="74" t="s">
        <v>1</v>
      </c>
      <c r="K2" s="75" t="s">
        <v>2</v>
      </c>
      <c r="L2" s="33" t="s">
        <v>3</v>
      </c>
      <c r="M2" s="33" t="s">
        <v>7</v>
      </c>
      <c r="N2" s="33" t="s">
        <v>6</v>
      </c>
      <c r="O2" s="76" t="s">
        <v>0</v>
      </c>
    </row>
    <row r="3" spans="1:16" ht="25.5" customHeight="1">
      <c r="A3" s="66">
        <v>1</v>
      </c>
      <c r="B3" s="143" t="str">
        <f>IF('予選ﾘｰｸﾞ一覧'!I4="","",'予選ﾘｰｸﾞ一覧'!I4)</f>
        <v>尽誠Ａ</v>
      </c>
      <c r="C3" s="144"/>
      <c r="D3" s="77"/>
      <c r="E3" s="67" t="s">
        <v>205</v>
      </c>
      <c r="F3" s="67" t="s">
        <v>205</v>
      </c>
      <c r="G3" s="67" t="s">
        <v>205</v>
      </c>
      <c r="H3" s="67" t="s">
        <v>205</v>
      </c>
      <c r="I3" s="68" t="str">
        <f>IF(SUM(K3:N3)=0,"/",K3+M3&amp;"/"&amp;L3+N3)</f>
        <v>4/0</v>
      </c>
      <c r="J3" s="69">
        <f>IF(SUM(K3:N3)=0,"",K3*2+L3+M3*2)</f>
        <v>8</v>
      </c>
      <c r="K3" s="70">
        <f>IF(LEFT(H3,1)="3",1,0)+IF(LEFT(G3,1)="3",1,0)+IF(LEFT(F3,1)="3",1,0)+IF(LEFT(E3,1)="3",1,0)+IF(LEFT(D3,1)="3",1,0)</f>
        <v>4</v>
      </c>
      <c r="L3" s="71">
        <f>IF(RIGHT(H3,1)="3",1,0)+IF(RIGHT(G3,1)="3",1,0)+IF(RIGHT(F3,1)="3",1,0)+IF(RIGHT(E3,1)="3",1,0)+IF(RIGHT(D3,1)="3",1,0)</f>
        <v>0</v>
      </c>
      <c r="M3" s="72">
        <f>IF(LEFT(H3,1)="W",1,0)+IF(LEFT(G3,1)="W",1,0)+IF(LEFT(F3,1)="W",1,0)+IF(LEFT(E3,1)="W",1,0)+IF(LEFT(D3,1)="W",1,0)</f>
        <v>0</v>
      </c>
      <c r="N3" s="72">
        <f>IF(LEFT(H3,1)="L",1,0)+IF(LEFT(G3,1)="L",1,0)+IF(LEFT(F3,1)="L",1,0)+IF(LEFT(E3,1)="L",1,0)+IF(LEFT(D3,1)="L",1,0)</f>
        <v>0</v>
      </c>
      <c r="O3" s="93">
        <f>IF(SUM(K3:N3)=0,"",RANK(J3,$J$3:$J$7,0))</f>
        <v>1</v>
      </c>
      <c r="P3" s="3" t="str">
        <f>B3</f>
        <v>尽誠Ａ</v>
      </c>
    </row>
    <row r="4" spans="1:16" ht="25.5" customHeight="1">
      <c r="A4" s="4">
        <v>2</v>
      </c>
      <c r="B4" s="139" t="str">
        <f>IF('予選ﾘｰｸﾞ一覧'!I6="","",'予選ﾘｰｸﾞ一覧'!I6)</f>
        <v>近大和歌山</v>
      </c>
      <c r="C4" s="140"/>
      <c r="D4" s="78" t="str">
        <f>IF(LEFT(E3,1)="W","L W/O",IF(LEFT(E3,1)="L","W W/O",IF(E3="-","-",RIGHT(E3,1)&amp;"-"&amp;LEFT(E3,1))))</f>
        <v>0-3</v>
      </c>
      <c r="E4" s="15"/>
      <c r="F4" s="13" t="s">
        <v>210</v>
      </c>
      <c r="G4" s="13" t="s">
        <v>208</v>
      </c>
      <c r="H4" s="13" t="s">
        <v>205</v>
      </c>
      <c r="I4" s="20" t="str">
        <f>IF(SUM(K4:N4)=0,"/",K4+M4&amp;"/"&amp;L4+N4)</f>
        <v>2/2</v>
      </c>
      <c r="J4" s="18">
        <f>IF(SUM(K4:N4)=0,"",K4*2+L4+M4*2)</f>
        <v>6</v>
      </c>
      <c r="K4" s="21">
        <f>IF(LEFT(H4,1)="3",1,0)+IF(LEFT(G4,1)="3",1,0)+IF(LEFT(F4,1)="3",1,0)+IF(LEFT(E4,1)="3",1,0)+IF(LEFT(D4,1)="3",1,0)</f>
        <v>2</v>
      </c>
      <c r="L4" s="22">
        <f>IF(RIGHT(H4,1)="3",1,0)+IF(RIGHT(G4,1)="3",1,0)+IF(RIGHT(F4,1)="3",1,0)+IF(RIGHT(E4,1)="3",1,0)+IF(RIGHT(D4,1)="3",1,0)</f>
        <v>2</v>
      </c>
      <c r="M4" s="23">
        <f>IF(LEFT(H4,1)="W",1,0)+IF(LEFT(G4,1)="W",1,0)+IF(LEFT(F4,1)="W",1,0)+IF(LEFT(E4,1)="W",1,0)+IF(LEFT(D4,1)="W",1,0)</f>
        <v>0</v>
      </c>
      <c r="N4" s="23">
        <f>IF(LEFT(H4,1)="L",1,0)+IF(LEFT(G4,1)="L",1,0)+IF(LEFT(F4,1)="L",1,0)+IF(LEFT(E4,1)="L",1,0)+IF(LEFT(D4,1)="L",1,0)</f>
        <v>0</v>
      </c>
      <c r="O4" s="94">
        <f>IF(SUM(K4:N4)=0,"",RANK(J4,$J$3:$J$7,0))</f>
        <v>3</v>
      </c>
      <c r="P4" s="3" t="str">
        <f>B4</f>
        <v>近大和歌山</v>
      </c>
    </row>
    <row r="5" spans="1:16" ht="25.5" customHeight="1">
      <c r="A5" s="4">
        <v>3</v>
      </c>
      <c r="B5" s="139" t="str">
        <f>IF('予選ﾘｰｸﾞ一覧'!I8="","",'予選ﾘｰｸﾞ一覧'!I8)</f>
        <v>岡山東商</v>
      </c>
      <c r="C5" s="140"/>
      <c r="D5" s="78" t="str">
        <f>IF(LEFT(F3,1)="W","L W/O",IF(LEFT(F3,1)="L","W W/O",IF(F3="-","-",RIGHT(F3,1)&amp;"-"&amp;LEFT(F3,1))))</f>
        <v>0-3</v>
      </c>
      <c r="E5" s="14" t="str">
        <f>IF(LEFT(F4,1)="W","L W/O",IF(LEFT(F4,1)="L","W W/O",IF(F4="-","-",RIGHT(F4,1)&amp;"-"&amp;LEFT(F4,1))))</f>
        <v>3-2</v>
      </c>
      <c r="F5" s="15"/>
      <c r="G5" s="13" t="s">
        <v>205</v>
      </c>
      <c r="H5" s="13" t="s">
        <v>205</v>
      </c>
      <c r="I5" s="20" t="str">
        <f>IF(SUM(K5:N5)=0,"/",K5+M5&amp;"/"&amp;L5+N5)</f>
        <v>3/1</v>
      </c>
      <c r="J5" s="18">
        <f>IF(SUM(K5:N5)=0,"",K5*2+L5+M5*2)</f>
        <v>7</v>
      </c>
      <c r="K5" s="21">
        <f>IF(LEFT(H5,1)="3",1,0)+IF(LEFT(G5,1)="3",1,0)+IF(LEFT(F5,1)="3",1,0)+IF(LEFT(E5,1)="3",1,0)+IF(LEFT(D5,1)="3",1,0)</f>
        <v>3</v>
      </c>
      <c r="L5" s="22">
        <f>IF(RIGHT(H5,1)="3",1,0)+IF(RIGHT(G5,1)="3",1,0)+IF(RIGHT(F5,1)="3",1,0)+IF(RIGHT(E5,1)="3",1,0)+IF(RIGHT(D5,1)="3",1,0)</f>
        <v>1</v>
      </c>
      <c r="M5" s="23">
        <f>IF(LEFT(H5,1)="W",1,0)+IF(LEFT(G5,1)="W",1,0)+IF(LEFT(F5,1)="W",1,0)+IF(LEFT(E5,1)="W",1,0)+IF(LEFT(D5,1)="W",1,0)</f>
        <v>0</v>
      </c>
      <c r="N5" s="23">
        <f>IF(LEFT(H5,1)="L",1,0)+IF(LEFT(G5,1)="L",1,0)+IF(LEFT(F5,1)="L",1,0)+IF(LEFT(E5,1)="L",1,0)+IF(LEFT(D5,1)="L",1,0)</f>
        <v>0</v>
      </c>
      <c r="O5" s="94">
        <f>IF(SUM(K5:N5)=0,"",RANK(J5,$J$3:$J$7,0))</f>
        <v>2</v>
      </c>
      <c r="P5" s="3" t="str">
        <f>B5</f>
        <v>岡山東商</v>
      </c>
    </row>
    <row r="6" spans="1:16" ht="25.5" customHeight="1">
      <c r="A6" s="4">
        <v>4</v>
      </c>
      <c r="B6" s="139" t="str">
        <f>IF('予選ﾘｰｸﾞ一覧'!I10="","",'予選ﾘｰｸﾞ一覧'!I10)</f>
        <v>西条農業</v>
      </c>
      <c r="C6" s="140"/>
      <c r="D6" s="78" t="str">
        <f>IF(LEFT(G3,1)="W","L W/O",IF(LEFT(G3,1)="L","W W/O",IF(G3="-","-",RIGHT(G3,1)&amp;"-"&amp;LEFT(G3,1))))</f>
        <v>0-3</v>
      </c>
      <c r="E6" s="14" t="str">
        <f>IF(LEFT(G4,1)="W","L W/O",IF(LEFT(G4,1)="L","W W/O",IF(G4="-","-",RIGHT(G4,1)&amp;"-"&amp;LEFT(G4,1))))</f>
        <v>1-3</v>
      </c>
      <c r="F6" s="14" t="str">
        <f>IF(LEFT(G5,1)="W","L W/O",IF(LEFT(G5,1)="L","W W/O",IF(G5="-","-",RIGHT(G5,1)&amp;"-"&amp;LEFT(G5,1))))</f>
        <v>0-3</v>
      </c>
      <c r="G6" s="15"/>
      <c r="H6" s="13" t="s">
        <v>207</v>
      </c>
      <c r="I6" s="20" t="str">
        <f>IF(SUM(K6:N6)=0,"/",K6+M6&amp;"/"&amp;L6+N6)</f>
        <v>0/4</v>
      </c>
      <c r="J6" s="18">
        <f>IF(SUM(K6:N6)=0,"",K6*2+L6+M6*2)</f>
        <v>4</v>
      </c>
      <c r="K6" s="21">
        <f>IF(LEFT(H6,1)="3",1,0)+IF(LEFT(G6,1)="3",1,0)+IF(LEFT(F6,1)="3",1,0)+IF(LEFT(E6,1)="3",1,0)+IF(LEFT(D6,1)="3",1,0)</f>
        <v>0</v>
      </c>
      <c r="L6" s="22">
        <f>IF(RIGHT(H6,1)="3",1,0)+IF(RIGHT(G6,1)="3",1,0)+IF(RIGHT(F6,1)="3",1,0)+IF(RIGHT(E6,1)="3",1,0)+IF(RIGHT(D6,1)="3",1,0)</f>
        <v>4</v>
      </c>
      <c r="M6" s="23">
        <f>IF(LEFT(H6,1)="W",1,0)+IF(LEFT(G6,1)="W",1,0)+IF(LEFT(F6,1)="W",1,0)+IF(LEFT(E6,1)="W",1,0)+IF(LEFT(D6,1)="W",1,0)</f>
        <v>0</v>
      </c>
      <c r="N6" s="23">
        <f>IF(LEFT(H6,1)="L",1,0)+IF(LEFT(G6,1)="L",1,0)+IF(LEFT(F6,1)="L",1,0)+IF(LEFT(E6,1)="L",1,0)+IF(LEFT(D6,1)="L",1,0)</f>
        <v>0</v>
      </c>
      <c r="O6" s="94">
        <f>IF(SUM(K6:N6)=0,"",RANK(J6,$J$3:$J$7,0))</f>
        <v>5</v>
      </c>
      <c r="P6" s="3" t="str">
        <f>B6</f>
        <v>西条農業</v>
      </c>
    </row>
    <row r="7" spans="1:16" ht="25.5" customHeight="1" thickBot="1">
      <c r="A7" s="5">
        <v>5</v>
      </c>
      <c r="B7" s="145" t="str">
        <f>IF('予選ﾘｰｸﾞ一覧'!I12="","",'予選ﾘｰｸﾞ一覧'!I12)</f>
        <v>観音寺中央</v>
      </c>
      <c r="C7" s="146"/>
      <c r="D7" s="79" t="str">
        <f>IF(LEFT(H3,1)="W","L W/O",IF(LEFT(H3,1)="L","W W/O",IF(H3="-","-",RIGHT(H3,1)&amp;"-"&amp;LEFT(H3,1))))</f>
        <v>0-3</v>
      </c>
      <c r="E7" s="16" t="str">
        <f>IF(LEFT(H4,1)="W","L W/O",IF(LEFT(H4,1)="L","W W/O",IF(H4="-","-",RIGHT(H4,1)&amp;"-"&amp;LEFT(H4,1))))</f>
        <v>0-3</v>
      </c>
      <c r="F7" s="16" t="str">
        <f>IF(LEFT(H5,1)="W","L W/O",IF(LEFT(H5,1)="L","W W/O",IF(H5="-","-",RIGHT(H5,1)&amp;"-"&amp;LEFT(H5,1))))</f>
        <v>0-3</v>
      </c>
      <c r="G7" s="16" t="str">
        <f>IF(LEFT(H6,1)="W","L W/O",IF(LEFT(H6,1)="L","W W/O",IF(H6="-","-",RIGHT(H6,1)&amp;"-"&amp;LEFT(H6,1))))</f>
        <v>3-1</v>
      </c>
      <c r="H7" s="17"/>
      <c r="I7" s="24" t="str">
        <f>IF(SUM(K7:N7)=0,"/",K7+M7&amp;"/"&amp;L7+N7)</f>
        <v>1/3</v>
      </c>
      <c r="J7" s="19">
        <f>IF(SUM(K7:N7)=0,"",K7*2+L7+M7*2)</f>
        <v>5</v>
      </c>
      <c r="K7" s="25">
        <f>IF(LEFT(H7,1)="3",1,0)+IF(LEFT(G7,1)="3",1,0)+IF(LEFT(F7,1)="3",1,0)+IF(LEFT(E7,1)="3",1,0)+IF(LEFT(D7,1)="3",1,0)</f>
        <v>1</v>
      </c>
      <c r="L7" s="26">
        <f>IF(RIGHT(H7,1)="3",1,0)+IF(RIGHT(G7,1)="3",1,0)+IF(RIGHT(F7,1)="3",1,0)+IF(RIGHT(E7,1)="3",1,0)+IF(RIGHT(D7,1)="3",1,0)</f>
        <v>3</v>
      </c>
      <c r="M7" s="27">
        <f>IF(LEFT(H7,1)="W",1,0)+IF(LEFT(G7,1)="W",1,0)+IF(LEFT(F7,1)="W",1,0)+IF(LEFT(E7,1)="W",1,0)+IF(LEFT(D7,1)="W",1,0)</f>
        <v>0</v>
      </c>
      <c r="N7" s="27">
        <f>IF(LEFT(H7,1)="L",1,0)+IF(LEFT(G7,1)="L",1,0)+IF(LEFT(F7,1)="L",1,0)+IF(LEFT(E7,1)="L",1,0)+IF(LEFT(D7,1)="L",1,0)</f>
        <v>0</v>
      </c>
      <c r="O7" s="95">
        <f>IF(SUM(K7:N7)=0,"",RANK(J7,$J$3:$J$7,0))</f>
        <v>4</v>
      </c>
      <c r="P7" s="3" t="str">
        <f>B7</f>
        <v>観音寺中央</v>
      </c>
    </row>
    <row r="8" spans="1:15" ht="25.5" customHeight="1" thickBot="1">
      <c r="A8" s="28"/>
      <c r="B8" s="29"/>
      <c r="C8" s="151"/>
      <c r="D8" s="151"/>
      <c r="E8" s="151"/>
      <c r="F8" s="151"/>
      <c r="G8" s="151"/>
      <c r="H8" s="151"/>
      <c r="I8" s="38"/>
      <c r="J8" s="38"/>
      <c r="K8" s="39"/>
      <c r="L8" s="39"/>
      <c r="M8" s="39"/>
      <c r="N8" s="39"/>
      <c r="O8" s="38"/>
    </row>
    <row r="9" spans="1:17" ht="25.5" customHeight="1" thickBot="1">
      <c r="A9" s="141" t="s">
        <v>149</v>
      </c>
      <c r="B9" s="142"/>
      <c r="C9" s="80" t="s">
        <v>141</v>
      </c>
      <c r="D9" s="96" t="str">
        <f>IF(B10="","",B10)</f>
        <v>草津東Ａ</v>
      </c>
      <c r="E9" s="97" t="str">
        <f>IF(B11="","",B11)</f>
        <v>今治南Ａ</v>
      </c>
      <c r="F9" s="97" t="str">
        <f>IF(B12="","",B12)</f>
        <v>高松商</v>
      </c>
      <c r="G9" s="97" t="str">
        <f>IF(B13="","",B13)</f>
        <v>岡山工業</v>
      </c>
      <c r="H9" s="98" t="str">
        <f>IF(B14="","",B14)</f>
        <v>香高専詫間</v>
      </c>
      <c r="I9" s="73" t="s">
        <v>8</v>
      </c>
      <c r="J9" s="74" t="s">
        <v>1</v>
      </c>
      <c r="K9" s="75" t="s">
        <v>2</v>
      </c>
      <c r="L9" s="33" t="s">
        <v>3</v>
      </c>
      <c r="M9" s="33" t="s">
        <v>7</v>
      </c>
      <c r="N9" s="33" t="s">
        <v>6</v>
      </c>
      <c r="O9" s="76" t="s">
        <v>0</v>
      </c>
      <c r="Q9" s="101" t="s">
        <v>215</v>
      </c>
    </row>
    <row r="10" spans="1:16" ht="25.5" customHeight="1">
      <c r="A10" s="66">
        <v>1</v>
      </c>
      <c r="B10" s="143" t="str">
        <f>IF('予選ﾘｰｸﾞ一覧'!J4="","",'予選ﾘｰｸﾞ一覧'!J4)</f>
        <v>草津東Ａ</v>
      </c>
      <c r="C10" s="144"/>
      <c r="D10" s="77"/>
      <c r="E10" s="67" t="s">
        <v>202</v>
      </c>
      <c r="F10" s="67" t="s">
        <v>208</v>
      </c>
      <c r="G10" s="67" t="s">
        <v>205</v>
      </c>
      <c r="H10" s="67" t="s">
        <v>205</v>
      </c>
      <c r="I10" s="68" t="str">
        <f>IF(SUM(K10:N10)=0,"/",K10+M10&amp;"/"&amp;L10+N10)</f>
        <v>4/0</v>
      </c>
      <c r="J10" s="69">
        <f>IF(SUM(K10:N10)=0,"",K10*2+L10+M10*2)</f>
        <v>8</v>
      </c>
      <c r="K10" s="70">
        <f>IF(LEFT(H10,1)="3",1,0)+IF(LEFT(G10,1)="3",1,0)+IF(LEFT(F10,1)="3",1,0)+IF(LEFT(E10,1)="3",1,0)+IF(LEFT(D10,1)="3",1,0)</f>
        <v>4</v>
      </c>
      <c r="L10" s="71">
        <f>IF(RIGHT(H10,1)="3",1,0)+IF(RIGHT(G10,1)="3",1,0)+IF(RIGHT(F10,1)="3",1,0)+IF(RIGHT(E10,1)="3",1,0)+IF(RIGHT(D10,1)="3",1,0)</f>
        <v>0</v>
      </c>
      <c r="M10" s="72">
        <f>IF(LEFT(H10,1)="W",1,0)+IF(LEFT(G10,1)="W",1,0)+IF(LEFT(F10,1)="W",1,0)+IF(LEFT(E10,1)="W",1,0)+IF(LEFT(D10,1)="W",1,0)</f>
        <v>0</v>
      </c>
      <c r="N10" s="72">
        <f>IF(LEFT(H10,1)="L",1,0)+IF(LEFT(G10,1)="L",1,0)+IF(LEFT(F10,1)="L",1,0)+IF(LEFT(E10,1)="L",1,0)+IF(LEFT(D10,1)="L",1,0)</f>
        <v>0</v>
      </c>
      <c r="O10" s="93">
        <f>IF(SUM(K10:N10)=0,"",RANK(J10,$J$10:$J$14,0))</f>
        <v>1</v>
      </c>
      <c r="P10" s="3" t="str">
        <f>B10</f>
        <v>草津東Ａ</v>
      </c>
    </row>
    <row r="11" spans="1:17" s="9" customFormat="1" ht="25.5" customHeight="1">
      <c r="A11" s="4">
        <v>2</v>
      </c>
      <c r="B11" s="139" t="str">
        <f>IF('予選ﾘｰｸﾞ一覧'!J6="","",'予選ﾘｰｸﾞ一覧'!J6)</f>
        <v>今治南Ａ</v>
      </c>
      <c r="C11" s="140"/>
      <c r="D11" s="78" t="str">
        <f>IF(LEFT(E10,1)="W","L W/O",IF(LEFT(E10,1)="L","W W/O",IF(E10="-","-",RIGHT(E10,1)&amp;"-"&amp;LEFT(E10,1))))</f>
        <v>2-3</v>
      </c>
      <c r="E11" s="15"/>
      <c r="F11" s="155" t="s">
        <v>207</v>
      </c>
      <c r="G11" s="155" t="s">
        <v>205</v>
      </c>
      <c r="H11" s="13" t="s">
        <v>208</v>
      </c>
      <c r="I11" s="20" t="str">
        <f>IF(SUM(K11:N11)=0,"/",K11+M11&amp;"/"&amp;L11+N11)</f>
        <v>2/2</v>
      </c>
      <c r="J11" s="18">
        <f>IF(SUM(K11:N11)=0,"",K11*2+L11+M11*2)</f>
        <v>6</v>
      </c>
      <c r="K11" s="21">
        <f>IF(LEFT(H11,1)="3",1,0)+IF(LEFT(G11,1)="3",1,0)+IF(LEFT(F11,1)="3",1,0)+IF(LEFT(E11,1)="3",1,0)+IF(LEFT(D11,1)="3",1,0)</f>
        <v>2</v>
      </c>
      <c r="L11" s="22">
        <f>IF(RIGHT(H11,1)="3",1,0)+IF(RIGHT(G11,1)="3",1,0)+IF(RIGHT(F11,1)="3",1,0)+IF(RIGHT(E11,1)="3",1,0)+IF(RIGHT(D11,1)="3",1,0)</f>
        <v>2</v>
      </c>
      <c r="M11" s="23">
        <f>IF(LEFT(H11,1)="W",1,0)+IF(LEFT(G11,1)="W",1,0)+IF(LEFT(F11,1)="W",1,0)+IF(LEFT(E11,1)="W",1,0)+IF(LEFT(D11,1)="W",1,0)</f>
        <v>0</v>
      </c>
      <c r="N11" s="23">
        <f>IF(LEFT(H11,1)="L",1,0)+IF(LEFT(G11,1)="L",1,0)+IF(LEFT(F11,1)="L",1,0)+IF(LEFT(E11,1)="L",1,0)+IF(LEFT(D11,1)="L",1,0)</f>
        <v>0</v>
      </c>
      <c r="O11" s="94">
        <f>IF(SUM(K11:N11)=0,"",RANK(J11,$J$10:$J$14,0))</f>
        <v>2</v>
      </c>
      <c r="P11" s="3" t="str">
        <f>B11</f>
        <v>今治南Ａ</v>
      </c>
      <c r="Q11" s="99" t="s">
        <v>212</v>
      </c>
    </row>
    <row r="12" spans="1:17" ht="25.5" customHeight="1">
      <c r="A12" s="4">
        <v>3</v>
      </c>
      <c r="B12" s="139" t="str">
        <f>IF('予選ﾘｰｸﾞ一覧'!J8="","",'予選ﾘｰｸﾞ一覧'!J8)</f>
        <v>高松商</v>
      </c>
      <c r="C12" s="140"/>
      <c r="D12" s="78" t="str">
        <f>IF(LEFT(F10,1)="W","L W/O",IF(LEFT(F10,1)="L","W W/O",IF(F10="-","-",RIGHT(F10,1)&amp;"-"&amp;LEFT(F10,1))))</f>
        <v>1-3</v>
      </c>
      <c r="E12" s="156" t="str">
        <f>IF(LEFT(F11,1)="W","L W/O",IF(LEFT(F11,1)="L","W W/O",IF(F11="-","-",RIGHT(F11,1)&amp;"-"&amp;LEFT(F11,1))))</f>
        <v>3-1</v>
      </c>
      <c r="F12" s="15"/>
      <c r="G12" s="155" t="s">
        <v>210</v>
      </c>
      <c r="H12" s="13" t="s">
        <v>208</v>
      </c>
      <c r="I12" s="20" t="str">
        <f>IF(SUM(K12:N12)=0,"/",K12+M12&amp;"/"&amp;L12+N12)</f>
        <v>2/2</v>
      </c>
      <c r="J12" s="18">
        <f>IF(SUM(K12:N12)=0,"",K12*2+L12+M12*2)</f>
        <v>6</v>
      </c>
      <c r="K12" s="21">
        <f>IF(LEFT(H12,1)="3",1,0)+IF(LEFT(G12,1)="3",1,0)+IF(LEFT(F12,1)="3",1,0)+IF(LEFT(E12,1)="3",1,0)+IF(LEFT(D12,1)="3",1,0)</f>
        <v>2</v>
      </c>
      <c r="L12" s="22">
        <f>IF(RIGHT(H12,1)="3",1,0)+IF(RIGHT(G12,1)="3",1,0)+IF(RIGHT(F12,1)="3",1,0)+IF(RIGHT(E12,1)="3",1,0)+IF(RIGHT(D12,1)="3",1,0)</f>
        <v>2</v>
      </c>
      <c r="M12" s="23">
        <f>IF(LEFT(H12,1)="W",1,0)+IF(LEFT(G12,1)="W",1,0)+IF(LEFT(F12,1)="W",1,0)+IF(LEFT(E12,1)="W",1,0)+IF(LEFT(D12,1)="W",1,0)</f>
        <v>0</v>
      </c>
      <c r="N12" s="23">
        <f>IF(LEFT(H12,1)="L",1,0)+IF(LEFT(G12,1)="L",1,0)+IF(LEFT(F12,1)="L",1,0)+IF(LEFT(E12,1)="L",1,0)+IF(LEFT(D12,1)="L",1,0)</f>
        <v>0</v>
      </c>
      <c r="O12" s="94">
        <v>3</v>
      </c>
      <c r="P12" s="3" t="str">
        <f>B12</f>
        <v>高松商</v>
      </c>
      <c r="Q12" s="100" t="s">
        <v>213</v>
      </c>
    </row>
    <row r="13" spans="1:17" ht="25.5" customHeight="1">
      <c r="A13" s="4">
        <v>4</v>
      </c>
      <c r="B13" s="139" t="str">
        <f>IF('予選ﾘｰｸﾞ一覧'!J10="","",'予選ﾘｰｸﾞ一覧'!J10)</f>
        <v>岡山工業</v>
      </c>
      <c r="C13" s="140"/>
      <c r="D13" s="78" t="str">
        <f>IF(LEFT(G10,1)="W","L W/O",IF(LEFT(G10,1)="L","W W/O",IF(G10="-","-",RIGHT(G10,1)&amp;"-"&amp;LEFT(G10,1))))</f>
        <v>0-3</v>
      </c>
      <c r="E13" s="156" t="str">
        <f>IF(LEFT(G11,1)="W","L W/O",IF(LEFT(G11,1)="L","W W/O",IF(G11="-","-",RIGHT(G11,1)&amp;"-"&amp;LEFT(G11,1))))</f>
        <v>0-3</v>
      </c>
      <c r="F13" s="156" t="str">
        <f>IF(LEFT(G12,1)="W","L W/O",IF(LEFT(G12,1)="L","W W/O",IF(G12="-","-",RIGHT(G12,1)&amp;"-"&amp;LEFT(G12,1))))</f>
        <v>3-2</v>
      </c>
      <c r="G13" s="15"/>
      <c r="H13" s="13" t="s">
        <v>202</v>
      </c>
      <c r="I13" s="20" t="str">
        <f>IF(SUM(K13:N13)=0,"/",K13+M13&amp;"/"&amp;L13+N13)</f>
        <v>2/2</v>
      </c>
      <c r="J13" s="18">
        <f>IF(SUM(K13:N13)=0,"",K13*2+L13+M13*2)</f>
        <v>6</v>
      </c>
      <c r="K13" s="21">
        <f>IF(LEFT(H13,1)="3",1,0)+IF(LEFT(G13,1)="3",1,0)+IF(LEFT(F13,1)="3",1,0)+IF(LEFT(E13,1)="3",1,0)+IF(LEFT(D13,1)="3",1,0)</f>
        <v>2</v>
      </c>
      <c r="L13" s="22">
        <f>IF(RIGHT(H13,1)="3",1,0)+IF(RIGHT(G13,1)="3",1,0)+IF(RIGHT(F13,1)="3",1,0)+IF(RIGHT(E13,1)="3",1,0)+IF(RIGHT(D13,1)="3",1,0)</f>
        <v>2</v>
      </c>
      <c r="M13" s="23">
        <f>IF(LEFT(H13,1)="W",1,0)+IF(LEFT(G13,1)="W",1,0)+IF(LEFT(F13,1)="W",1,0)+IF(LEFT(E13,1)="W",1,0)+IF(LEFT(D13,1)="W",1,0)</f>
        <v>0</v>
      </c>
      <c r="N13" s="23">
        <f>IF(LEFT(H13,1)="L",1,0)+IF(LEFT(G13,1)="L",1,0)+IF(LEFT(F13,1)="L",1,0)+IF(LEFT(E13,1)="L",1,0)+IF(LEFT(D13,1)="L",1,0)</f>
        <v>0</v>
      </c>
      <c r="O13" s="94">
        <v>4</v>
      </c>
      <c r="P13" s="3" t="str">
        <f>B13</f>
        <v>岡山工業</v>
      </c>
      <c r="Q13" s="100" t="s">
        <v>214</v>
      </c>
    </row>
    <row r="14" spans="1:16" ht="25.5" customHeight="1" thickBot="1">
      <c r="A14" s="5">
        <v>5</v>
      </c>
      <c r="B14" s="145" t="str">
        <f>IF('予選ﾘｰｸﾞ一覧'!J12="","",'予選ﾘｰｸﾞ一覧'!J12)</f>
        <v>香高専詫間</v>
      </c>
      <c r="C14" s="146"/>
      <c r="D14" s="79" t="str">
        <f>IF(LEFT(H10,1)="W","L W/O",IF(LEFT(H10,1)="L","W W/O",IF(H10="-","-",RIGHT(H10,1)&amp;"-"&amp;LEFT(H10,1))))</f>
        <v>0-3</v>
      </c>
      <c r="E14" s="16" t="str">
        <f>IF(LEFT(H11,1)="W","L W/O",IF(LEFT(H11,1)="L","W W/O",IF(H11="-","-",RIGHT(H11,1)&amp;"-"&amp;LEFT(H11,1))))</f>
        <v>1-3</v>
      </c>
      <c r="F14" s="16" t="str">
        <f>IF(LEFT(H12,1)="W","L W/O",IF(LEFT(H12,1)="L","W W/O",IF(H12="-","-",RIGHT(H12,1)&amp;"-"&amp;LEFT(H12,1))))</f>
        <v>1-3</v>
      </c>
      <c r="G14" s="16" t="str">
        <f>IF(LEFT(H13,1)="W","L W/O",IF(LEFT(H13,1)="L","W W/O",IF(H13="-","-",RIGHT(H13,1)&amp;"-"&amp;LEFT(H13,1))))</f>
        <v>2-3</v>
      </c>
      <c r="H14" s="17"/>
      <c r="I14" s="24" t="str">
        <f>IF(SUM(K14:N14)=0,"/",K14+M14&amp;"/"&amp;L14+N14)</f>
        <v>0/4</v>
      </c>
      <c r="J14" s="19">
        <f>IF(SUM(K14:N14)=0,"",K14*2+L14+M14*2)</f>
        <v>4</v>
      </c>
      <c r="K14" s="25">
        <f>IF(LEFT(H14,1)="3",1,0)+IF(LEFT(G14,1)="3",1,0)+IF(LEFT(F14,1)="3",1,0)+IF(LEFT(E14,1)="3",1,0)+IF(LEFT(D14,1)="3",1,0)</f>
        <v>0</v>
      </c>
      <c r="L14" s="26">
        <f>IF(RIGHT(H14,1)="3",1,0)+IF(RIGHT(G14,1)="3",1,0)+IF(RIGHT(F14,1)="3",1,0)+IF(RIGHT(E14,1)="3",1,0)+IF(RIGHT(D14,1)="3",1,0)</f>
        <v>4</v>
      </c>
      <c r="M14" s="27">
        <f>IF(LEFT(H14,1)="W",1,0)+IF(LEFT(G14,1)="W",1,0)+IF(LEFT(F14,1)="W",1,0)+IF(LEFT(E14,1)="W",1,0)+IF(LEFT(D14,1)="W",1,0)</f>
        <v>0</v>
      </c>
      <c r="N14" s="27">
        <f>IF(LEFT(H14,1)="L",1,0)+IF(LEFT(G14,1)="L",1,0)+IF(LEFT(F14,1)="L",1,0)+IF(LEFT(E14,1)="L",1,0)+IF(LEFT(D14,1)="L",1,0)</f>
        <v>0</v>
      </c>
      <c r="O14" s="95">
        <f>IF(SUM(K14:N14)=0,"",RANK(J14,$J$10:$J$14,0))</f>
        <v>5</v>
      </c>
      <c r="P14" s="3" t="str">
        <f>B14</f>
        <v>香高専詫間</v>
      </c>
    </row>
    <row r="15" spans="1:15" ht="25.5" customHeight="1" thickBot="1">
      <c r="A15" s="44"/>
      <c r="B15" s="45"/>
      <c r="C15" s="45"/>
      <c r="D15" s="46"/>
      <c r="E15" s="46"/>
      <c r="F15" s="46"/>
      <c r="G15" s="46"/>
      <c r="H15" s="47"/>
      <c r="I15" s="48"/>
      <c r="J15" s="48"/>
      <c r="K15" s="49"/>
      <c r="L15" s="49"/>
      <c r="M15" s="49"/>
      <c r="N15" s="49"/>
      <c r="O15" s="48"/>
    </row>
    <row r="16" spans="1:15" ht="25.5" customHeight="1" thickBot="1">
      <c r="A16" s="141" t="s">
        <v>150</v>
      </c>
      <c r="B16" s="142"/>
      <c r="C16" s="80" t="s">
        <v>162</v>
      </c>
      <c r="D16" s="96" t="str">
        <f>IF(B17="","",B17)</f>
        <v>倉敷工業Ａ</v>
      </c>
      <c r="E16" s="97" t="str">
        <f>IF(B18="","",B18)</f>
        <v>奈良学園</v>
      </c>
      <c r="F16" s="97" t="str">
        <f>IF(B19="","",B19)</f>
        <v>鹿児島商Ｂ</v>
      </c>
      <c r="G16" s="97" t="str">
        <f>IF(B20="","",B20)</f>
        <v>土佐塾</v>
      </c>
      <c r="H16" s="98" t="str">
        <f>IF(B21="","",B21)</f>
        <v>三豊工</v>
      </c>
      <c r="I16" s="73" t="s">
        <v>8</v>
      </c>
      <c r="J16" s="74" t="s">
        <v>1</v>
      </c>
      <c r="K16" s="75" t="s">
        <v>2</v>
      </c>
      <c r="L16" s="33" t="s">
        <v>3</v>
      </c>
      <c r="M16" s="33" t="s">
        <v>7</v>
      </c>
      <c r="N16" s="33" t="s">
        <v>6</v>
      </c>
      <c r="O16" s="76" t="s">
        <v>0</v>
      </c>
    </row>
    <row r="17" spans="1:16" ht="25.5" customHeight="1">
      <c r="A17" s="66">
        <v>1</v>
      </c>
      <c r="B17" s="143" t="str">
        <f>IF('予選ﾘｰｸﾞ一覧'!K4="","",'予選ﾘｰｸﾞ一覧'!K4)</f>
        <v>倉敷工業Ａ</v>
      </c>
      <c r="C17" s="144"/>
      <c r="D17" s="77"/>
      <c r="E17" s="67" t="s">
        <v>208</v>
      </c>
      <c r="F17" s="67" t="s">
        <v>205</v>
      </c>
      <c r="G17" s="67" t="s">
        <v>205</v>
      </c>
      <c r="H17" s="67" t="s">
        <v>205</v>
      </c>
      <c r="I17" s="68" t="str">
        <f>IF(SUM(K17:N17)=0,"/",K17+M17&amp;"/"&amp;L17+N17)</f>
        <v>4/0</v>
      </c>
      <c r="J17" s="69">
        <f>IF(SUM(K17:N17)=0,"",K17*2+L17+M17*2)</f>
        <v>8</v>
      </c>
      <c r="K17" s="70">
        <f>IF(LEFT(H17,1)="3",1,0)+IF(LEFT(G17,1)="3",1,0)+IF(LEFT(F17,1)="3",1,0)+IF(LEFT(E17,1)="3",1,0)+IF(LEFT(D17,1)="3",1,0)</f>
        <v>4</v>
      </c>
      <c r="L17" s="71">
        <f>IF(RIGHT(H17,1)="3",1,0)+IF(RIGHT(G17,1)="3",1,0)+IF(RIGHT(F17,1)="3",1,0)+IF(RIGHT(E17,1)="3",1,0)+IF(RIGHT(D17,1)="3",1,0)</f>
        <v>0</v>
      </c>
      <c r="M17" s="72">
        <f>IF(LEFT(H17,1)="W",1,0)+IF(LEFT(G17,1)="W",1,0)+IF(LEFT(F17,1)="W",1,0)+IF(LEFT(E17,1)="W",1,0)+IF(LEFT(D17,1)="W",1,0)</f>
        <v>0</v>
      </c>
      <c r="N17" s="72">
        <f>IF(LEFT(H17,1)="L",1,0)+IF(LEFT(G17,1)="L",1,0)+IF(LEFT(F17,1)="L",1,0)+IF(LEFT(E17,1)="L",1,0)+IF(LEFT(D17,1)="L",1,0)</f>
        <v>0</v>
      </c>
      <c r="O17" s="93">
        <f>IF(SUM(K17:N17)=0,"",RANK(J17,$J$17:$J$21,0))</f>
        <v>1</v>
      </c>
      <c r="P17" s="3" t="str">
        <f>B17</f>
        <v>倉敷工業Ａ</v>
      </c>
    </row>
    <row r="18" spans="1:16" s="9" customFormat="1" ht="25.5" customHeight="1">
      <c r="A18" s="4">
        <v>2</v>
      </c>
      <c r="B18" s="139" t="str">
        <f>IF('予選ﾘｰｸﾞ一覧'!K6="","",'予選ﾘｰｸﾞ一覧'!K6)</f>
        <v>奈良学園</v>
      </c>
      <c r="C18" s="140"/>
      <c r="D18" s="78" t="str">
        <f>IF(LEFT(E17,1)="W","L W/O",IF(LEFT(E17,1)="L","W W/O",IF(E17="-","-",RIGHT(E17,1)&amp;"-"&amp;LEFT(E17,1))))</f>
        <v>1-3</v>
      </c>
      <c r="E18" s="15"/>
      <c r="F18" s="13" t="s">
        <v>202</v>
      </c>
      <c r="G18" s="13" t="s">
        <v>208</v>
      </c>
      <c r="H18" s="13" t="s">
        <v>205</v>
      </c>
      <c r="I18" s="20" t="str">
        <f>IF(SUM(K18:N18)=0,"/",K18+M18&amp;"/"&amp;L18+N18)</f>
        <v>3/1</v>
      </c>
      <c r="J18" s="18">
        <f>IF(SUM(K18:N18)=0,"",K18*2+L18+M18*2)</f>
        <v>7</v>
      </c>
      <c r="K18" s="21">
        <f>IF(LEFT(H18,1)="3",1,0)+IF(LEFT(G18,1)="3",1,0)+IF(LEFT(F18,1)="3",1,0)+IF(LEFT(E18,1)="3",1,0)+IF(LEFT(D18,1)="3",1,0)</f>
        <v>3</v>
      </c>
      <c r="L18" s="22">
        <f>IF(RIGHT(H18,1)="3",1,0)+IF(RIGHT(G18,1)="3",1,0)+IF(RIGHT(F18,1)="3",1,0)+IF(RIGHT(E18,1)="3",1,0)+IF(RIGHT(D18,1)="3",1,0)</f>
        <v>1</v>
      </c>
      <c r="M18" s="23">
        <f>IF(LEFT(H18,1)="W",1,0)+IF(LEFT(G18,1)="W",1,0)+IF(LEFT(F18,1)="W",1,0)+IF(LEFT(E18,1)="W",1,0)+IF(LEFT(D18,1)="W",1,0)</f>
        <v>0</v>
      </c>
      <c r="N18" s="23">
        <f>IF(LEFT(H18,1)="L",1,0)+IF(LEFT(G18,1)="L",1,0)+IF(LEFT(F18,1)="L",1,0)+IF(LEFT(E18,1)="L",1,0)+IF(LEFT(D18,1)="L",1,0)</f>
        <v>0</v>
      </c>
      <c r="O18" s="94">
        <f>IF(SUM(K18:N18)=0,"",RANK(J18,$J$17:$J$21,0))</f>
        <v>2</v>
      </c>
      <c r="P18" s="3" t="str">
        <f>B18</f>
        <v>奈良学園</v>
      </c>
    </row>
    <row r="19" spans="1:16" ht="25.5" customHeight="1">
      <c r="A19" s="4">
        <v>3</v>
      </c>
      <c r="B19" s="139" t="str">
        <f>IF('予選ﾘｰｸﾞ一覧'!K8="","",'予選ﾘｰｸﾞ一覧'!K8)</f>
        <v>鹿児島商Ｂ</v>
      </c>
      <c r="C19" s="140"/>
      <c r="D19" s="78" t="str">
        <f>IF(LEFT(F17,1)="W","L W/O",IF(LEFT(F17,1)="L","W W/O",IF(F17="-","-",RIGHT(F17,1)&amp;"-"&amp;LEFT(F17,1))))</f>
        <v>0-3</v>
      </c>
      <c r="E19" s="14" t="str">
        <f>IF(LEFT(F18,1)="W","L W/O",IF(LEFT(F18,1)="L","W W/O",IF(F18="-","-",RIGHT(F18,1)&amp;"-"&amp;LEFT(F18,1))))</f>
        <v>2-3</v>
      </c>
      <c r="F19" s="15"/>
      <c r="G19" s="13" t="s">
        <v>205</v>
      </c>
      <c r="H19" s="13" t="s">
        <v>205</v>
      </c>
      <c r="I19" s="20" t="str">
        <f>IF(SUM(K19:N19)=0,"/",K19+M19&amp;"/"&amp;L19+N19)</f>
        <v>2/2</v>
      </c>
      <c r="J19" s="18">
        <f>IF(SUM(K19:N19)=0,"",K19*2+L19+M19*2)</f>
        <v>6</v>
      </c>
      <c r="K19" s="21">
        <f>IF(LEFT(H19,1)="3",1,0)+IF(LEFT(G19,1)="3",1,0)+IF(LEFT(F19,1)="3",1,0)+IF(LEFT(E19,1)="3",1,0)+IF(LEFT(D19,1)="3",1,0)</f>
        <v>2</v>
      </c>
      <c r="L19" s="22">
        <f>IF(RIGHT(H19,1)="3",1,0)+IF(RIGHT(G19,1)="3",1,0)+IF(RIGHT(F19,1)="3",1,0)+IF(RIGHT(E19,1)="3",1,0)+IF(RIGHT(D19,1)="3",1,0)</f>
        <v>2</v>
      </c>
      <c r="M19" s="23">
        <f>IF(LEFT(H19,1)="W",1,0)+IF(LEFT(G19,1)="W",1,0)+IF(LEFT(F19,1)="W",1,0)+IF(LEFT(E19,1)="W",1,0)+IF(LEFT(D19,1)="W",1,0)</f>
        <v>0</v>
      </c>
      <c r="N19" s="23">
        <f>IF(LEFT(H19,1)="L",1,0)+IF(LEFT(G19,1)="L",1,0)+IF(LEFT(F19,1)="L",1,0)+IF(LEFT(E19,1)="L",1,0)+IF(LEFT(D19,1)="L",1,0)</f>
        <v>0</v>
      </c>
      <c r="O19" s="94">
        <f>IF(SUM(K19:N19)=0,"",RANK(J19,$J$17:$J$21,0))</f>
        <v>3</v>
      </c>
      <c r="P19" s="3" t="str">
        <f>B19</f>
        <v>鹿児島商Ｂ</v>
      </c>
    </row>
    <row r="20" spans="1:16" ht="25.5" customHeight="1">
      <c r="A20" s="4">
        <v>4</v>
      </c>
      <c r="B20" s="139" t="str">
        <f>IF('予選ﾘｰｸﾞ一覧'!K10="","",'予選ﾘｰｸﾞ一覧'!K10)</f>
        <v>土佐塾</v>
      </c>
      <c r="C20" s="140"/>
      <c r="D20" s="78" t="str">
        <f>IF(LEFT(G17,1)="W","L W/O",IF(LEFT(G17,1)="L","W W/O",IF(G17="-","-",RIGHT(G17,1)&amp;"-"&amp;LEFT(G17,1))))</f>
        <v>0-3</v>
      </c>
      <c r="E20" s="14" t="str">
        <f>IF(LEFT(G18,1)="W","L W/O",IF(LEFT(G18,1)="L","W W/O",IF(G18="-","-",RIGHT(G18,1)&amp;"-"&amp;LEFT(G18,1))))</f>
        <v>1-3</v>
      </c>
      <c r="F20" s="14" t="str">
        <f>IF(LEFT(G19,1)="W","L W/O",IF(LEFT(G19,1)="L","W W/O",IF(G19="-","-",RIGHT(G19,1)&amp;"-"&amp;LEFT(G19,1))))</f>
        <v>0-3</v>
      </c>
      <c r="G20" s="15"/>
      <c r="H20" s="13" t="s">
        <v>210</v>
      </c>
      <c r="I20" s="20" t="str">
        <f>IF(SUM(K20:N20)=0,"/",K20+M20&amp;"/"&amp;L20+N20)</f>
        <v>0/4</v>
      </c>
      <c r="J20" s="18">
        <f>IF(SUM(K20:N20)=0,"",K20*2+L20+M20*2)</f>
        <v>4</v>
      </c>
      <c r="K20" s="21">
        <f>IF(LEFT(H20,1)="3",1,0)+IF(LEFT(G20,1)="3",1,0)+IF(LEFT(F20,1)="3",1,0)+IF(LEFT(E20,1)="3",1,0)+IF(LEFT(D20,1)="3",1,0)</f>
        <v>0</v>
      </c>
      <c r="L20" s="22">
        <f>IF(RIGHT(H20,1)="3",1,0)+IF(RIGHT(G20,1)="3",1,0)+IF(RIGHT(F20,1)="3",1,0)+IF(RIGHT(E20,1)="3",1,0)+IF(RIGHT(D20,1)="3",1,0)</f>
        <v>4</v>
      </c>
      <c r="M20" s="23">
        <f>IF(LEFT(H20,1)="W",1,0)+IF(LEFT(G20,1)="W",1,0)+IF(LEFT(F20,1)="W",1,0)+IF(LEFT(E20,1)="W",1,0)+IF(LEFT(D20,1)="W",1,0)</f>
        <v>0</v>
      </c>
      <c r="N20" s="23">
        <f>IF(LEFT(H20,1)="L",1,0)+IF(LEFT(G20,1)="L",1,0)+IF(LEFT(F20,1)="L",1,0)+IF(LEFT(E20,1)="L",1,0)+IF(LEFT(D20,1)="L",1,0)</f>
        <v>0</v>
      </c>
      <c r="O20" s="94">
        <f>IF(SUM(K20:N20)=0,"",RANK(J20,$J$17:$J$21,0))</f>
        <v>5</v>
      </c>
      <c r="P20" s="3" t="str">
        <f>B20</f>
        <v>土佐塾</v>
      </c>
    </row>
    <row r="21" spans="1:16" ht="25.5" customHeight="1" thickBot="1">
      <c r="A21" s="5">
        <v>5</v>
      </c>
      <c r="B21" s="145" t="str">
        <f>IF('予選ﾘｰｸﾞ一覧'!K12="","",'予選ﾘｰｸﾞ一覧'!K12)</f>
        <v>三豊工</v>
      </c>
      <c r="C21" s="146"/>
      <c r="D21" s="79" t="str">
        <f>IF(LEFT(H17,1)="W","L W/O",IF(LEFT(H17,1)="L","W W/O",IF(H17="-","-",RIGHT(H17,1)&amp;"-"&amp;LEFT(H17,1))))</f>
        <v>0-3</v>
      </c>
      <c r="E21" s="16" t="str">
        <f>IF(LEFT(H18,1)="W","L W/O",IF(LEFT(H18,1)="L","W W/O",IF(H18="-","-",RIGHT(H18,1)&amp;"-"&amp;LEFT(H18,1))))</f>
        <v>0-3</v>
      </c>
      <c r="F21" s="16" t="str">
        <f>IF(LEFT(H19,1)="W","L W/O",IF(LEFT(H19,1)="L","W W/O",IF(H19="-","-",RIGHT(H19,1)&amp;"-"&amp;LEFT(H19,1))))</f>
        <v>0-3</v>
      </c>
      <c r="G21" s="16" t="str">
        <f>IF(LEFT(H20,1)="W","L W/O",IF(LEFT(H20,1)="L","W W/O",IF(H20="-","-",RIGHT(H20,1)&amp;"-"&amp;LEFT(H20,1))))</f>
        <v>3-2</v>
      </c>
      <c r="H21" s="17"/>
      <c r="I21" s="24" t="str">
        <f>IF(SUM(K21:N21)=0,"/",K21+M21&amp;"/"&amp;L21+N21)</f>
        <v>1/3</v>
      </c>
      <c r="J21" s="19">
        <f>IF(SUM(K21:N21)=0,"",K21*2+L21+M21*2)</f>
        <v>5</v>
      </c>
      <c r="K21" s="25">
        <f>IF(LEFT(H21,1)="3",1,0)+IF(LEFT(G21,1)="3",1,0)+IF(LEFT(F21,1)="3",1,0)+IF(LEFT(E21,1)="3",1,0)+IF(LEFT(D21,1)="3",1,0)</f>
        <v>1</v>
      </c>
      <c r="L21" s="26">
        <f>IF(RIGHT(H21,1)="3",1,0)+IF(RIGHT(G21,1)="3",1,0)+IF(RIGHT(F21,1)="3",1,0)+IF(RIGHT(E21,1)="3",1,0)+IF(RIGHT(D21,1)="3",1,0)</f>
        <v>3</v>
      </c>
      <c r="M21" s="27">
        <f>IF(LEFT(H21,1)="W",1,0)+IF(LEFT(G21,1)="W",1,0)+IF(LEFT(F21,1)="W",1,0)+IF(LEFT(E21,1)="W",1,0)+IF(LEFT(D21,1)="W",1,0)</f>
        <v>0</v>
      </c>
      <c r="N21" s="27">
        <f>IF(LEFT(H21,1)="L",1,0)+IF(LEFT(G21,1)="L",1,0)+IF(LEFT(F21,1)="L",1,0)+IF(LEFT(E21,1)="L",1,0)+IF(LEFT(D21,1)="L",1,0)</f>
        <v>0</v>
      </c>
      <c r="O21" s="95">
        <f>IF(SUM(K21:N21)=0,"",RANK(J21,$J$17:$J$21,0))</f>
        <v>4</v>
      </c>
      <c r="P21" s="3" t="str">
        <f>B21</f>
        <v>三豊工</v>
      </c>
    </row>
    <row r="22" spans="1:15" ht="25.5" customHeight="1" thickBot="1">
      <c r="A22" s="28"/>
      <c r="B22" s="35"/>
      <c r="C22" s="35"/>
      <c r="D22" s="37"/>
      <c r="E22" s="37"/>
      <c r="F22" s="37"/>
      <c r="G22" s="37"/>
      <c r="H22" s="37"/>
      <c r="I22" s="38"/>
      <c r="J22" s="38"/>
      <c r="K22" s="39"/>
      <c r="L22" s="39"/>
      <c r="M22" s="39"/>
      <c r="N22" s="39"/>
      <c r="O22" s="38"/>
    </row>
    <row r="23" spans="1:15" ht="25.5" customHeight="1" thickBot="1">
      <c r="A23" s="141" t="s">
        <v>151</v>
      </c>
      <c r="B23" s="142"/>
      <c r="C23" s="80" t="s">
        <v>163</v>
      </c>
      <c r="D23" s="96" t="str">
        <f>IF(B24="","",B24)</f>
        <v>徳島商Ａ</v>
      </c>
      <c r="E23" s="97" t="str">
        <f>IF(B25="","",B25)</f>
        <v>水口東</v>
      </c>
      <c r="F23" s="97" t="str">
        <f>IF(B26="","",B26)</f>
        <v>鳥取敬愛Ｂ</v>
      </c>
      <c r="G23" s="97" t="str">
        <f>IF(B27="","",B27)</f>
        <v>小倉西</v>
      </c>
      <c r="H23" s="98" t="str">
        <f>IF(B28="","",B28)</f>
        <v>高松桜井Ｂ</v>
      </c>
      <c r="I23" s="73" t="s">
        <v>8</v>
      </c>
      <c r="J23" s="74" t="s">
        <v>1</v>
      </c>
      <c r="K23" s="75" t="s">
        <v>2</v>
      </c>
      <c r="L23" s="33" t="s">
        <v>3</v>
      </c>
      <c r="M23" s="33" t="s">
        <v>7</v>
      </c>
      <c r="N23" s="33" t="s">
        <v>6</v>
      </c>
      <c r="O23" s="76" t="s">
        <v>0</v>
      </c>
    </row>
    <row r="24" spans="1:16" ht="25.5" customHeight="1">
      <c r="A24" s="66">
        <v>1</v>
      </c>
      <c r="B24" s="143" t="str">
        <f>'予選ﾘｰｸﾞ一覧'!L4</f>
        <v>徳島商Ａ</v>
      </c>
      <c r="C24" s="144"/>
      <c r="D24" s="77"/>
      <c r="E24" s="67" t="s">
        <v>208</v>
      </c>
      <c r="F24" s="67" t="s">
        <v>210</v>
      </c>
      <c r="G24" s="67" t="s">
        <v>210</v>
      </c>
      <c r="H24" s="67" t="s">
        <v>205</v>
      </c>
      <c r="I24" s="68" t="str">
        <f>IF(SUM(K24:N24)=0,"/",K24+M24&amp;"/"&amp;L24+N24)</f>
        <v>2/2</v>
      </c>
      <c r="J24" s="69">
        <f>IF(SUM(K24:N24)=0,"",K24*2+L24+M24*2)</f>
        <v>6</v>
      </c>
      <c r="K24" s="70">
        <f>IF(LEFT(H24,1)="3",1,0)+IF(LEFT(G24,1)="3",1,0)+IF(LEFT(F24,1)="3",1,0)+IF(LEFT(E24,1)="3",1,0)+IF(LEFT(D24,1)="3",1,0)</f>
        <v>2</v>
      </c>
      <c r="L24" s="71">
        <f>IF(RIGHT(H24,1)="3",1,0)+IF(RIGHT(G24,1)="3",1,0)+IF(RIGHT(F24,1)="3",1,0)+IF(RIGHT(E24,1)="3",1,0)+IF(RIGHT(D24,1)="3",1,0)</f>
        <v>2</v>
      </c>
      <c r="M24" s="72">
        <f>IF(LEFT(H24,1)="W",1,0)+IF(LEFT(G24,1)="W",1,0)+IF(LEFT(F24,1)="W",1,0)+IF(LEFT(E24,1)="W",1,0)+IF(LEFT(D24,1)="W",1,0)</f>
        <v>0</v>
      </c>
      <c r="N24" s="72">
        <f>IF(LEFT(H24,1)="L",1,0)+IF(LEFT(G24,1)="L",1,0)+IF(LEFT(F24,1)="L",1,0)+IF(LEFT(E24,1)="L",1,0)+IF(LEFT(D24,1)="L",1,0)</f>
        <v>0</v>
      </c>
      <c r="O24" s="93">
        <f>IF(SUM(K24:N24)=0,"",RANK(J24,$J$24:$J$28,0))</f>
        <v>3</v>
      </c>
      <c r="P24" s="3" t="str">
        <f>B24</f>
        <v>徳島商Ａ</v>
      </c>
    </row>
    <row r="25" spans="1:16" ht="25.5" customHeight="1">
      <c r="A25" s="4">
        <v>2</v>
      </c>
      <c r="B25" s="139" t="str">
        <f>'予選ﾘｰｸﾞ一覧'!L6</f>
        <v>水口東</v>
      </c>
      <c r="C25" s="140"/>
      <c r="D25" s="78" t="str">
        <f>IF(LEFT(E24,1)="W","L W/O",IF(LEFT(E24,1)="L","W W/O",IF(E24="-","-",RIGHT(E24,1)&amp;"-"&amp;LEFT(E24,1))))</f>
        <v>1-3</v>
      </c>
      <c r="E25" s="15"/>
      <c r="F25" s="13" t="s">
        <v>206</v>
      </c>
      <c r="G25" s="13" t="s">
        <v>206</v>
      </c>
      <c r="H25" s="13" t="s">
        <v>205</v>
      </c>
      <c r="I25" s="20" t="str">
        <f>IF(SUM(K25:N25)=0,"/",K25+M25&amp;"/"&amp;L25+N25)</f>
        <v>1/3</v>
      </c>
      <c r="J25" s="18">
        <f>IF(SUM(K25:N25)=0,"",K25*2+L25+M25*2)</f>
        <v>5</v>
      </c>
      <c r="K25" s="21">
        <f>IF(LEFT(H25,1)="3",1,0)+IF(LEFT(G25,1)="3",1,0)+IF(LEFT(F25,1)="3",1,0)+IF(LEFT(E25,1)="3",1,0)+IF(LEFT(D25,1)="3",1,0)</f>
        <v>1</v>
      </c>
      <c r="L25" s="22">
        <f>IF(RIGHT(H25,1)="3",1,0)+IF(RIGHT(G25,1)="3",1,0)+IF(RIGHT(F25,1)="3",1,0)+IF(RIGHT(E25,1)="3",1,0)+IF(RIGHT(D25,1)="3",1,0)</f>
        <v>3</v>
      </c>
      <c r="M25" s="23">
        <f>IF(LEFT(H25,1)="W",1,0)+IF(LEFT(G25,1)="W",1,0)+IF(LEFT(F25,1)="W",1,0)+IF(LEFT(E25,1)="W",1,0)+IF(LEFT(D25,1)="W",1,0)</f>
        <v>0</v>
      </c>
      <c r="N25" s="23">
        <f>IF(LEFT(H25,1)="L",1,0)+IF(LEFT(G25,1)="L",1,0)+IF(LEFT(F25,1)="L",1,0)+IF(LEFT(E25,1)="L",1,0)+IF(LEFT(D25,1)="L",1,0)</f>
        <v>0</v>
      </c>
      <c r="O25" s="94">
        <f>IF(SUM(K25:N25)=0,"",RANK(J25,$J$24:$J$28,0))</f>
        <v>4</v>
      </c>
      <c r="P25" s="3" t="str">
        <f>B25</f>
        <v>水口東</v>
      </c>
    </row>
    <row r="26" spans="1:16" ht="25.5" customHeight="1">
      <c r="A26" s="4">
        <v>3</v>
      </c>
      <c r="B26" s="139" t="str">
        <f>'予選ﾘｰｸﾞ一覧'!L8</f>
        <v>鳥取敬愛Ｂ</v>
      </c>
      <c r="C26" s="140"/>
      <c r="D26" s="78" t="str">
        <f>IF(LEFT(F24,1)="W","L W/O",IF(LEFT(F24,1)="L","W W/O",IF(F24="-","-",RIGHT(F24,1)&amp;"-"&amp;LEFT(F24,1))))</f>
        <v>3-2</v>
      </c>
      <c r="E26" s="14" t="str">
        <f>IF(LEFT(F25,1)="W","L W/O",IF(LEFT(F25,1)="L","W W/O",IF(F25="-","-",RIGHT(F25,1)&amp;"-"&amp;LEFT(F25,1))))</f>
        <v>3-0</v>
      </c>
      <c r="F26" s="15"/>
      <c r="G26" s="13" t="s">
        <v>207</v>
      </c>
      <c r="H26" s="13" t="s">
        <v>205</v>
      </c>
      <c r="I26" s="20" t="str">
        <f>IF(SUM(K26:N26)=0,"/",K26+M26&amp;"/"&amp;L26+N26)</f>
        <v>3/1</v>
      </c>
      <c r="J26" s="18">
        <f>IF(SUM(K26:N26)=0,"",K26*2+L26+M26*2)</f>
        <v>7</v>
      </c>
      <c r="K26" s="21">
        <f>IF(LEFT(H26,1)="3",1,0)+IF(LEFT(G26,1)="3",1,0)+IF(LEFT(F26,1)="3",1,0)+IF(LEFT(E26,1)="3",1,0)+IF(LEFT(D26,1)="3",1,0)</f>
        <v>3</v>
      </c>
      <c r="L26" s="22">
        <f>IF(RIGHT(H26,1)="3",1,0)+IF(RIGHT(G26,1)="3",1,0)+IF(RIGHT(F26,1)="3",1,0)+IF(RIGHT(E26,1)="3",1,0)+IF(RIGHT(D26,1)="3",1,0)</f>
        <v>1</v>
      </c>
      <c r="M26" s="23">
        <f>IF(LEFT(H26,1)="W",1,0)+IF(LEFT(G26,1)="W",1,0)+IF(LEFT(F26,1)="W",1,0)+IF(LEFT(E26,1)="W",1,0)+IF(LEFT(D26,1)="W",1,0)</f>
        <v>0</v>
      </c>
      <c r="N26" s="23">
        <f>IF(LEFT(H26,1)="L",1,0)+IF(LEFT(G26,1)="L",1,0)+IF(LEFT(F26,1)="L",1,0)+IF(LEFT(E26,1)="L",1,0)+IF(LEFT(D26,1)="L",1,0)</f>
        <v>0</v>
      </c>
      <c r="O26" s="94">
        <f>IF(SUM(K26:N26)=0,"",RANK(J26,$J$24:$J$28,0))</f>
        <v>2</v>
      </c>
      <c r="P26" s="3" t="str">
        <f>B26</f>
        <v>鳥取敬愛Ｂ</v>
      </c>
    </row>
    <row r="27" spans="1:16" ht="25.5" customHeight="1">
      <c r="A27" s="4">
        <v>4</v>
      </c>
      <c r="B27" s="139" t="str">
        <f>'予選ﾘｰｸﾞ一覧'!L10</f>
        <v>小倉西</v>
      </c>
      <c r="C27" s="140"/>
      <c r="D27" s="78" t="str">
        <f>IF(LEFT(G24,1)="W","L W/O",IF(LEFT(G24,1)="L","W W/O",IF(G24="-","-",RIGHT(G24,1)&amp;"-"&amp;LEFT(G24,1))))</f>
        <v>3-2</v>
      </c>
      <c r="E27" s="14" t="str">
        <f>IF(LEFT(G25,1)="W","L W/O",IF(LEFT(G25,1)="L","W W/O",IF(G25="-","-",RIGHT(G25,1)&amp;"-"&amp;LEFT(G25,1))))</f>
        <v>3-0</v>
      </c>
      <c r="F27" s="14" t="str">
        <f>IF(LEFT(G26,1)="W","L W/O",IF(LEFT(G26,1)="L","W W/O",IF(G26="-","-",RIGHT(G26,1)&amp;"-"&amp;LEFT(G26,1))))</f>
        <v>3-1</v>
      </c>
      <c r="G27" s="15"/>
      <c r="H27" s="13" t="s">
        <v>205</v>
      </c>
      <c r="I27" s="20" t="str">
        <f>IF(SUM(K27:N27)=0,"/",K27+M27&amp;"/"&amp;L27+N27)</f>
        <v>4/0</v>
      </c>
      <c r="J27" s="18">
        <f>IF(SUM(K27:N27)=0,"",K27*2+L27+M27*2)</f>
        <v>8</v>
      </c>
      <c r="K27" s="21">
        <f>IF(LEFT(H27,1)="3",1,0)+IF(LEFT(G27,1)="3",1,0)+IF(LEFT(F27,1)="3",1,0)+IF(LEFT(E27,1)="3",1,0)+IF(LEFT(D27,1)="3",1,0)</f>
        <v>4</v>
      </c>
      <c r="L27" s="22">
        <f>IF(RIGHT(H27,1)="3",1,0)+IF(RIGHT(G27,1)="3",1,0)+IF(RIGHT(F27,1)="3",1,0)+IF(RIGHT(E27,1)="3",1,0)+IF(RIGHT(D27,1)="3",1,0)</f>
        <v>0</v>
      </c>
      <c r="M27" s="23">
        <f>IF(LEFT(H27,1)="W",1,0)+IF(LEFT(G27,1)="W",1,0)+IF(LEFT(F27,1)="W",1,0)+IF(LEFT(E27,1)="W",1,0)+IF(LEFT(D27,1)="W",1,0)</f>
        <v>0</v>
      </c>
      <c r="N27" s="23">
        <f>IF(LEFT(H27,1)="L",1,0)+IF(LEFT(G27,1)="L",1,0)+IF(LEFT(F27,1)="L",1,0)+IF(LEFT(E27,1)="L",1,0)+IF(LEFT(D27,1)="L",1,0)</f>
        <v>0</v>
      </c>
      <c r="O27" s="94">
        <f>IF(SUM(K27:N27)=0,"",RANK(J27,$J$24:$J$28,0))</f>
        <v>1</v>
      </c>
      <c r="P27" s="3" t="str">
        <f>B27</f>
        <v>小倉西</v>
      </c>
    </row>
    <row r="28" spans="1:16" ht="25.5" customHeight="1" thickBot="1">
      <c r="A28" s="5">
        <v>5</v>
      </c>
      <c r="B28" s="145" t="str">
        <f>'予選ﾘｰｸﾞ一覧'!L12</f>
        <v>高松桜井Ｂ</v>
      </c>
      <c r="C28" s="146"/>
      <c r="D28" s="79" t="str">
        <f>IF(LEFT(H24,1)="W","L W/O",IF(LEFT(H24,1)="L","W W/O",IF(H24="-","-",RIGHT(H24,1)&amp;"-"&amp;LEFT(H24,1))))</f>
        <v>0-3</v>
      </c>
      <c r="E28" s="16" t="str">
        <f>IF(LEFT(H25,1)="W","L W/O",IF(LEFT(H25,1)="L","W W/O",IF(H25="-","-",RIGHT(H25,1)&amp;"-"&amp;LEFT(H25,1))))</f>
        <v>0-3</v>
      </c>
      <c r="F28" s="16" t="str">
        <f>IF(LEFT(H26,1)="W","L W/O",IF(LEFT(H26,1)="L","W W/O",IF(H26="-","-",RIGHT(H26,1)&amp;"-"&amp;LEFT(H26,1))))</f>
        <v>0-3</v>
      </c>
      <c r="G28" s="16" t="str">
        <f>IF(LEFT(H27,1)="W","L W/O",IF(LEFT(H27,1)="L","W W/O",IF(H27="-","-",RIGHT(H27,1)&amp;"-"&amp;LEFT(H27,1))))</f>
        <v>0-3</v>
      </c>
      <c r="H28" s="17"/>
      <c r="I28" s="24" t="str">
        <f>IF(SUM(K28:N28)=0,"/",K28+M28&amp;"/"&amp;L28+N28)</f>
        <v>0/4</v>
      </c>
      <c r="J28" s="19">
        <f>IF(SUM(K28:N28)=0,"",K28*2+L28+M28*2)</f>
        <v>4</v>
      </c>
      <c r="K28" s="25">
        <f>IF(LEFT(H28,1)="3",1,0)+IF(LEFT(G28,1)="3",1,0)+IF(LEFT(F28,1)="3",1,0)+IF(LEFT(E28,1)="3",1,0)+IF(LEFT(D28,1)="3",1,0)</f>
        <v>0</v>
      </c>
      <c r="L28" s="26">
        <f>IF(RIGHT(H28,1)="3",1,0)+IF(RIGHT(G28,1)="3",1,0)+IF(RIGHT(F28,1)="3",1,0)+IF(RIGHT(E28,1)="3",1,0)+IF(RIGHT(D28,1)="3",1,0)</f>
        <v>4</v>
      </c>
      <c r="M28" s="27">
        <f>IF(LEFT(H28,1)="W",1,0)+IF(LEFT(G28,1)="W",1,0)+IF(LEFT(F28,1)="W",1,0)+IF(LEFT(E28,1)="W",1,0)+IF(LEFT(D28,1)="W",1,0)</f>
        <v>0</v>
      </c>
      <c r="N28" s="27">
        <f>IF(LEFT(H28,1)="L",1,0)+IF(LEFT(G28,1)="L",1,0)+IF(LEFT(F28,1)="L",1,0)+IF(LEFT(E28,1)="L",1,0)+IF(LEFT(D28,1)="L",1,0)</f>
        <v>0</v>
      </c>
      <c r="O28" s="95">
        <f>IF(SUM(K28:N28)=0,"",RANK(J28,$J$24:$J$28,0))</f>
        <v>5</v>
      </c>
      <c r="P28" s="3" t="str">
        <f>B28</f>
        <v>高松桜井Ｂ</v>
      </c>
    </row>
    <row r="29" spans="1:15" ht="25.5" customHeight="1" thickBot="1">
      <c r="A29" s="28"/>
      <c r="B29" s="35"/>
      <c r="C29" s="35"/>
      <c r="D29" s="36"/>
      <c r="E29" s="36"/>
      <c r="F29" s="36"/>
      <c r="G29" s="36"/>
      <c r="H29" s="37"/>
      <c r="I29" s="38"/>
      <c r="J29" s="38"/>
      <c r="K29" s="39"/>
      <c r="L29" s="39"/>
      <c r="M29" s="39"/>
      <c r="N29" s="39"/>
      <c r="O29" s="38"/>
    </row>
    <row r="30" spans="2:10" ht="25.5" customHeight="1" thickBot="1">
      <c r="B30" s="147" t="s">
        <v>9</v>
      </c>
      <c r="C30" s="148"/>
      <c r="D30" s="33" t="s">
        <v>10</v>
      </c>
      <c r="E30" s="33" t="s">
        <v>11</v>
      </c>
      <c r="F30" s="33" t="s">
        <v>12</v>
      </c>
      <c r="G30" s="33" t="s">
        <v>13</v>
      </c>
      <c r="H30" s="34" t="s">
        <v>14</v>
      </c>
      <c r="I30" s="28"/>
      <c r="J30" s="28"/>
    </row>
  </sheetData>
  <sheetProtection/>
  <mergeCells count="28">
    <mergeCell ref="B4:C4"/>
    <mergeCell ref="B18:C18"/>
    <mergeCell ref="B19:C19"/>
    <mergeCell ref="B20:C20"/>
    <mergeCell ref="B6:C6"/>
    <mergeCell ref="B7:C7"/>
    <mergeCell ref="B30:C30"/>
    <mergeCell ref="C8:H8"/>
    <mergeCell ref="A1:B1"/>
    <mergeCell ref="C1:D1"/>
    <mergeCell ref="A9:B9"/>
    <mergeCell ref="B10:C10"/>
    <mergeCell ref="B13:C13"/>
    <mergeCell ref="B3:C3"/>
    <mergeCell ref="A2:B2"/>
    <mergeCell ref="B5:C5"/>
    <mergeCell ref="B21:C21"/>
    <mergeCell ref="B11:C11"/>
    <mergeCell ref="B12:C12"/>
    <mergeCell ref="B14:C14"/>
    <mergeCell ref="A16:B16"/>
    <mergeCell ref="B17:C17"/>
    <mergeCell ref="A23:B23"/>
    <mergeCell ref="B26:C26"/>
    <mergeCell ref="B27:C27"/>
    <mergeCell ref="B28:C28"/>
    <mergeCell ref="B24:C24"/>
    <mergeCell ref="B25:C25"/>
  </mergeCells>
  <dataValidations count="1">
    <dataValidation allowBlank="1" showInputMessage="1" showErrorMessage="1" imeMode="off" sqref="E10:H10 H11:H13 F11:G11 G12 E3:H3 H4:H6 F4:G4 G5 E17:H17 H18:H20 F18:G18 G19 E24:H24 H25:H27 F25:G25 G26"/>
  </dataValidations>
  <printOptions/>
  <pageMargins left="0.4724409448818898" right="0.3937007874015748" top="0.7874015748031497" bottom="0.3937007874015748" header="0.5118110236220472" footer="0.5118110236220472"/>
  <pageSetup horizontalDpi="300" verticalDpi="300" orientation="portrait" paperSize="9" scale="92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P23"/>
  <sheetViews>
    <sheetView view="pageBreakPreview" zoomScale="60" zoomScaleNormal="75" zoomScalePageLayoutView="0" workbookViewId="0" topLeftCell="A1">
      <selection activeCell="B17" sqref="B17:K26"/>
    </sheetView>
  </sheetViews>
  <sheetFormatPr defaultColWidth="9.00390625" defaultRowHeight="25.5" customHeight="1"/>
  <cols>
    <col min="1" max="2" width="4.625" style="3" customWidth="1"/>
    <col min="3" max="7" width="10.625" style="3" customWidth="1"/>
    <col min="8" max="8" width="8.625" style="3" customWidth="1"/>
    <col min="9" max="9" width="6.625" style="3" customWidth="1"/>
    <col min="10" max="11" width="7.00390625" style="3" hidden="1" customWidth="1"/>
    <col min="12" max="13" width="7.125" style="3" hidden="1" customWidth="1"/>
    <col min="14" max="14" width="6.625" style="3" customWidth="1"/>
    <col min="15" max="15" width="9.00390625" style="3" hidden="1" customWidth="1"/>
    <col min="16" max="16384" width="9.00390625" style="3" customWidth="1"/>
  </cols>
  <sheetData>
    <row r="1" spans="1:14" s="1" customFormat="1" ht="25.5" customHeight="1" thickBot="1">
      <c r="A1" s="149" t="s">
        <v>4</v>
      </c>
      <c r="B1" s="149"/>
      <c r="C1" s="149" t="s">
        <v>18</v>
      </c>
      <c r="D1" s="149"/>
      <c r="E1" s="43" t="s">
        <v>22</v>
      </c>
      <c r="F1" s="32"/>
      <c r="G1" s="32"/>
      <c r="H1" s="32"/>
      <c r="I1" s="32"/>
      <c r="J1" s="3"/>
      <c r="K1" s="3"/>
      <c r="L1" s="3"/>
      <c r="M1" s="3"/>
      <c r="N1" s="3"/>
    </row>
    <row r="2" spans="1:14" ht="25.5" customHeight="1" thickBot="1">
      <c r="A2" s="141" t="s">
        <v>154</v>
      </c>
      <c r="B2" s="142"/>
      <c r="C2" s="80" t="s">
        <v>155</v>
      </c>
      <c r="D2" s="96" t="str">
        <f>IF(B3="","",B3)</f>
        <v>佐賀商Ａ</v>
      </c>
      <c r="E2" s="97" t="str">
        <f>IF(B4="","",B4)</f>
        <v>明徳義塾Ｂ</v>
      </c>
      <c r="F2" s="97" t="str">
        <f>IF(B5="","",B5)</f>
        <v>京都学園</v>
      </c>
      <c r="G2" s="97" t="str">
        <f>IF(B6="","",B6)</f>
        <v>坂出工</v>
      </c>
      <c r="H2" s="73" t="s">
        <v>8</v>
      </c>
      <c r="I2" s="74" t="s">
        <v>1</v>
      </c>
      <c r="J2" s="75" t="s">
        <v>2</v>
      </c>
      <c r="K2" s="33" t="s">
        <v>3</v>
      </c>
      <c r="L2" s="33" t="s">
        <v>7</v>
      </c>
      <c r="M2" s="33" t="s">
        <v>6</v>
      </c>
      <c r="N2" s="76" t="s">
        <v>0</v>
      </c>
    </row>
    <row r="3" spans="1:15" ht="25.5" customHeight="1">
      <c r="A3" s="66">
        <v>1</v>
      </c>
      <c r="B3" s="143" t="str">
        <f>IF('予選ﾘｰｸﾞ一覧'!M4="","",'予選ﾘｰｸﾞ一覧'!M4)</f>
        <v>佐賀商Ａ</v>
      </c>
      <c r="C3" s="144"/>
      <c r="D3" s="77"/>
      <c r="E3" s="67" t="s">
        <v>206</v>
      </c>
      <c r="F3" s="67" t="s">
        <v>210</v>
      </c>
      <c r="G3" s="67" t="s">
        <v>208</v>
      </c>
      <c r="H3" s="68" t="str">
        <f>IF(SUM(J3:M3)=0,"/",J3+L3&amp;"/"&amp;K3+M3)</f>
        <v>1/2</v>
      </c>
      <c r="I3" s="69">
        <f>IF(SUM(J3:M3)=0,"",J3*2+K3+L3*2)</f>
        <v>4</v>
      </c>
      <c r="J3" s="70">
        <f>IF(LEFT(G3,1)="3",1,0)+IF(LEFT(F3,1)="3",1,0)+IF(LEFT(E3,1)="3",1,0)+IF(LEFT(D3,1)="3",1,0)</f>
        <v>1</v>
      </c>
      <c r="K3" s="71">
        <f>IF(RIGHT(G3,1)="3",1,0)+IF(RIGHT(F3,1)="3",1,0)+IF(RIGHT(E3,1)="3",1,0)+IF(RIGHT(D3,1)="3",1,0)</f>
        <v>2</v>
      </c>
      <c r="L3" s="72">
        <f>IF(LEFT(G3,1)="W",1,0)+IF(LEFT(F3,1)="W",1,0)+IF(LEFT(E3,1)="W",1,0)+IF(LEFT(D3,1)="W",1,0)</f>
        <v>0</v>
      </c>
      <c r="M3" s="72">
        <f>IF(LEFT(G3,1)="L",1,0)+IF(LEFT(F3,1)="L",1,0)+IF(LEFT(E3,1)="L",1,0)+IF(LEFT(D3,1)="L",1,0)</f>
        <v>0</v>
      </c>
      <c r="N3" s="93">
        <f>IF(SUM(J3:M3)=0,"",RANK(I3,$I$3:$I$6,0))</f>
        <v>3</v>
      </c>
      <c r="O3" s="3" t="str">
        <f>B3</f>
        <v>佐賀商Ａ</v>
      </c>
    </row>
    <row r="4" spans="1:16" s="9" customFormat="1" ht="25.5" customHeight="1">
      <c r="A4" s="4">
        <v>2</v>
      </c>
      <c r="B4" s="139" t="str">
        <f>IF('予選ﾘｰｸﾞ一覧'!M6="","",'予選ﾘｰｸﾞ一覧'!M6)</f>
        <v>明徳義塾Ｂ</v>
      </c>
      <c r="C4" s="140"/>
      <c r="D4" s="78" t="str">
        <f>IF(LEFT(E3,1)="W","L W/O",IF(LEFT(E3,1)="L","W W/O",IF(E3="-","-",RIGHT(E3,1)&amp;"-"&amp;LEFT(E3,1))))</f>
        <v>3-0</v>
      </c>
      <c r="E4" s="15"/>
      <c r="F4" s="13" t="s">
        <v>202</v>
      </c>
      <c r="G4" s="13" t="s">
        <v>205</v>
      </c>
      <c r="H4" s="20" t="str">
        <f>IF(SUM(J4:M4)=0,"/",J4+L4&amp;"/"&amp;K4+M4)</f>
        <v>3/0</v>
      </c>
      <c r="I4" s="18">
        <f>IF(SUM(J4:M4)=0,"",J4*2+K4+L4*2)</f>
        <v>6</v>
      </c>
      <c r="J4" s="21">
        <f>IF(LEFT(G4,1)="3",1,0)+IF(LEFT(F4,1)="3",1,0)+IF(LEFT(E4,1)="3",1,0)+IF(LEFT(D4,1)="3",1,0)</f>
        <v>3</v>
      </c>
      <c r="K4" s="22">
        <f>IF(RIGHT(G4,1)="3",1,0)+IF(RIGHT(F4,1)="3",1,0)+IF(RIGHT(E4,1)="3",1,0)+IF(RIGHT(D4,1)="3",1,0)</f>
        <v>0</v>
      </c>
      <c r="L4" s="23">
        <f>IF(LEFT(G4,1)="W",1,0)+IF(LEFT(F4,1)="W",1,0)+IF(LEFT(E4,1)="W",1,0)+IF(LEFT(D4,1)="W",1,0)</f>
        <v>0</v>
      </c>
      <c r="M4" s="23">
        <f>IF(LEFT(G4,1)="L",1,0)+IF(LEFT(F4,1)="L",1,0)+IF(LEFT(E4,1)="L",1,0)+IF(LEFT(D4,1)="L",1,0)</f>
        <v>0</v>
      </c>
      <c r="N4" s="94">
        <f>IF(SUM(J4:M4)=0,"",RANK(I4,$I$3:$I$6,0))</f>
        <v>1</v>
      </c>
      <c r="O4" s="3" t="str">
        <f>B4</f>
        <v>明徳義塾Ｂ</v>
      </c>
      <c r="P4" s="3"/>
    </row>
    <row r="5" spans="1:15" ht="25.5" customHeight="1">
      <c r="A5" s="4">
        <v>3</v>
      </c>
      <c r="B5" s="139" t="str">
        <f>IF('予選ﾘｰｸﾞ一覧'!M8="","",'予選ﾘｰｸﾞ一覧'!M8)</f>
        <v>京都学園</v>
      </c>
      <c r="C5" s="140"/>
      <c r="D5" s="78" t="str">
        <f>IF(LEFT(F3,1)="W","L W/O",IF(LEFT(F3,1)="L","W W/O",IF(F3="-","-",RIGHT(F3,1)&amp;"-"&amp;LEFT(F3,1))))</f>
        <v>3-2</v>
      </c>
      <c r="E5" s="14" t="str">
        <f>IF(LEFT(F4,1)="W","L W/O",IF(LEFT(F4,1)="L","W W/O",IF(F4="-","-",RIGHT(F4,1)&amp;"-"&amp;LEFT(F4,1))))</f>
        <v>2-3</v>
      </c>
      <c r="F5" s="15"/>
      <c r="G5" s="13" t="s">
        <v>202</v>
      </c>
      <c r="H5" s="20" t="str">
        <f>IF(SUM(J5:M5)=0,"/",J5+L5&amp;"/"&amp;K5+M5)</f>
        <v>2/1</v>
      </c>
      <c r="I5" s="18">
        <f>IF(SUM(J5:M5)=0,"",J5*2+K5+L5*2)</f>
        <v>5</v>
      </c>
      <c r="J5" s="21">
        <f>IF(LEFT(G5,1)="3",1,0)+IF(LEFT(F5,1)="3",1,0)+IF(LEFT(E5,1)="3",1,0)+IF(LEFT(D5,1)="3",1,0)</f>
        <v>2</v>
      </c>
      <c r="K5" s="22">
        <f>IF(RIGHT(G5,1)="3",1,0)+IF(RIGHT(F5,1)="3",1,0)+IF(RIGHT(E5,1)="3",1,0)+IF(RIGHT(D5,1)="3",1,0)</f>
        <v>1</v>
      </c>
      <c r="L5" s="23">
        <f>IF(LEFT(G5,1)="W",1,0)+IF(LEFT(F5,1)="W",1,0)+IF(LEFT(E5,1)="W",1,0)+IF(LEFT(D5,1)="W",1,0)</f>
        <v>0</v>
      </c>
      <c r="M5" s="23">
        <f>IF(LEFT(G5,1)="L",1,0)+IF(LEFT(F5,1)="L",1,0)+IF(LEFT(E5,1)="L",1,0)+IF(LEFT(D5,1)="L",1,0)</f>
        <v>0</v>
      </c>
      <c r="N5" s="94">
        <f>IF(SUM(J5:M5)=0,"",RANK(I5,$I$3:$I$6,0))</f>
        <v>2</v>
      </c>
      <c r="O5" s="3" t="str">
        <f>B5</f>
        <v>京都学園</v>
      </c>
    </row>
    <row r="6" spans="1:15" ht="25.5" customHeight="1" thickBot="1">
      <c r="A6" s="5">
        <v>4</v>
      </c>
      <c r="B6" s="145" t="str">
        <f>IF('予選ﾘｰｸﾞ一覧'!M10="","",'予選ﾘｰｸﾞ一覧'!M10)</f>
        <v>坂出工</v>
      </c>
      <c r="C6" s="146"/>
      <c r="D6" s="79" t="str">
        <f>IF(LEFT(G3,1)="W","L W/O",IF(LEFT(G3,1)="L","W W/O",IF(G3="-","-",RIGHT(G3,1)&amp;"-"&amp;LEFT(G3,1))))</f>
        <v>1-3</v>
      </c>
      <c r="E6" s="16" t="str">
        <f>IF(LEFT(G4,1)="W","L W/O",IF(LEFT(G4,1)="L","W W/O",IF(G4="-","-",RIGHT(G4,1)&amp;"-"&amp;LEFT(G4,1))))</f>
        <v>0-3</v>
      </c>
      <c r="F6" s="16" t="str">
        <f>IF(LEFT(G5,1)="W","L W/O",IF(LEFT(G5,1)="L","W W/O",IF(G5="-","-",RIGHT(G5,1)&amp;"-"&amp;LEFT(G5,1))))</f>
        <v>2-3</v>
      </c>
      <c r="G6" s="17"/>
      <c r="H6" s="24" t="str">
        <f>IF(SUM(J6:M6)=0,"/",J6+L6&amp;"/"&amp;K6+M6)</f>
        <v>0/3</v>
      </c>
      <c r="I6" s="19">
        <f>IF(SUM(J6:M6)=0,"",J6*2+K6+L6*2)</f>
        <v>3</v>
      </c>
      <c r="J6" s="25">
        <f>IF(LEFT(G6,1)="3",1,0)+IF(LEFT(F6,1)="3",1,0)+IF(LEFT(E6,1)="3",1,0)+IF(LEFT(D6,1)="3",1,0)</f>
        <v>0</v>
      </c>
      <c r="K6" s="26">
        <f>IF(RIGHT(G6,1)="3",1,0)+IF(RIGHT(F6,1)="3",1,0)+IF(RIGHT(E6,1)="3",1,0)+IF(RIGHT(D6,1)="3",1,0)</f>
        <v>3</v>
      </c>
      <c r="L6" s="27">
        <f>IF(LEFT(G6,1)="W",1,0)+IF(LEFT(F6,1)="W",1,0)+IF(LEFT(E6,1)="W",1,0)+IF(LEFT(D6,1)="W",1,0)</f>
        <v>0</v>
      </c>
      <c r="M6" s="27">
        <f>IF(LEFT(G6,1)="L",1,0)+IF(LEFT(F6,1)="L",1,0)+IF(LEFT(E6,1)="L",1,0)+IF(LEFT(D6,1)="L",1,0)</f>
        <v>0</v>
      </c>
      <c r="N6" s="95">
        <f>IF(SUM(J6:M6)=0,"",RANK(I6,$I$3:$I$6,0))</f>
        <v>4</v>
      </c>
      <c r="O6" s="3" t="str">
        <f>B6</f>
        <v>坂出工</v>
      </c>
    </row>
    <row r="7" spans="1:14" ht="25.5" customHeight="1">
      <c r="A7" s="28"/>
      <c r="B7" s="152"/>
      <c r="C7" s="152"/>
      <c r="D7" s="36"/>
      <c r="E7" s="36"/>
      <c r="F7" s="36"/>
      <c r="G7" s="36"/>
      <c r="H7" s="38"/>
      <c r="I7" s="38"/>
      <c r="J7" s="39"/>
      <c r="K7" s="39"/>
      <c r="L7" s="39"/>
      <c r="M7" s="39"/>
      <c r="N7" s="38"/>
    </row>
    <row r="8" spans="1:14" ht="25.5" customHeight="1" thickBot="1">
      <c r="A8" s="28"/>
      <c r="B8" s="35"/>
      <c r="C8" s="35"/>
      <c r="D8" s="36"/>
      <c r="E8" s="36"/>
      <c r="F8" s="36"/>
      <c r="G8" s="36"/>
      <c r="H8" s="38"/>
      <c r="I8" s="38"/>
      <c r="J8" s="39"/>
      <c r="K8" s="39"/>
      <c r="L8" s="39"/>
      <c r="M8" s="39"/>
      <c r="N8" s="38"/>
    </row>
    <row r="9" spans="1:14" ht="25.5" customHeight="1" thickBot="1">
      <c r="A9" s="141" t="s">
        <v>156</v>
      </c>
      <c r="B9" s="142"/>
      <c r="C9" s="80" t="s">
        <v>142</v>
      </c>
      <c r="D9" s="96" t="str">
        <f>IF(B10="","",B10)</f>
        <v>松山商Ａ</v>
      </c>
      <c r="E9" s="97" t="str">
        <f>IF(B11="","",B11)</f>
        <v>鳥取西</v>
      </c>
      <c r="F9" s="97" t="str">
        <f>IF(B12="","",B12)</f>
        <v>高松中央Ｂ</v>
      </c>
      <c r="G9" s="97" t="str">
        <f>IF(B13="","",B13)</f>
        <v>生駒Ｂ</v>
      </c>
      <c r="H9" s="73" t="s">
        <v>8</v>
      </c>
      <c r="I9" s="74" t="s">
        <v>1</v>
      </c>
      <c r="J9" s="75" t="s">
        <v>2</v>
      </c>
      <c r="K9" s="33" t="s">
        <v>3</v>
      </c>
      <c r="L9" s="33" t="s">
        <v>7</v>
      </c>
      <c r="M9" s="33" t="s">
        <v>6</v>
      </c>
      <c r="N9" s="76" t="s">
        <v>0</v>
      </c>
    </row>
    <row r="10" spans="1:15" ht="25.5" customHeight="1">
      <c r="A10" s="66">
        <v>1</v>
      </c>
      <c r="B10" s="143" t="str">
        <f>IF('予選ﾘｰｸﾞ一覧'!N4="","",'予選ﾘｰｸﾞ一覧'!N4)</f>
        <v>松山商Ａ</v>
      </c>
      <c r="C10" s="144"/>
      <c r="D10" s="77"/>
      <c r="E10" s="67" t="s">
        <v>208</v>
      </c>
      <c r="F10" s="67" t="s">
        <v>208</v>
      </c>
      <c r="G10" s="67" t="s">
        <v>205</v>
      </c>
      <c r="H10" s="68" t="str">
        <f>IF(SUM(J10:M10)=0,"/",J10+L10&amp;"/"&amp;K10+M10)</f>
        <v>3/0</v>
      </c>
      <c r="I10" s="69">
        <f>IF(SUM(J10:M10)=0,"",J10*2+K10+L10*2)</f>
        <v>6</v>
      </c>
      <c r="J10" s="70">
        <f>IF(LEFT(G10,1)="3",1,0)+IF(LEFT(F10,1)="3",1,0)+IF(LEFT(E10,1)="3",1,0)+IF(LEFT(D10,1)="3",1,0)</f>
        <v>3</v>
      </c>
      <c r="K10" s="71">
        <f>IF(RIGHT(G10,1)="3",1,0)+IF(RIGHT(F10,1)="3",1,0)+IF(RIGHT(E10,1)="3",1,0)+IF(RIGHT(D10,1)="3",1,0)</f>
        <v>0</v>
      </c>
      <c r="L10" s="72">
        <f>IF(LEFT(G10,1)="W",1,0)+IF(LEFT(F10,1)="W",1,0)+IF(LEFT(E10,1)="W",1,0)+IF(LEFT(D10,1)="W",1,0)</f>
        <v>0</v>
      </c>
      <c r="M10" s="72">
        <f>IF(LEFT(G10,1)="L",1,0)+IF(LEFT(F10,1)="L",1,0)+IF(LEFT(E10,1)="L",1,0)+IF(LEFT(D10,1)="L",1,0)</f>
        <v>0</v>
      </c>
      <c r="N10" s="93">
        <f>IF(SUM(J10:M10)=0,"",RANK(I10,$I$10:$I$13,0))</f>
        <v>1</v>
      </c>
      <c r="O10" s="3" t="str">
        <f>B10</f>
        <v>松山商Ａ</v>
      </c>
    </row>
    <row r="11" spans="1:16" s="9" customFormat="1" ht="25.5" customHeight="1">
      <c r="A11" s="4">
        <v>2</v>
      </c>
      <c r="B11" s="139" t="str">
        <f>IF('予選ﾘｰｸﾞ一覧'!N6="","",'予選ﾘｰｸﾞ一覧'!N6)</f>
        <v>鳥取西</v>
      </c>
      <c r="C11" s="140"/>
      <c r="D11" s="78" t="str">
        <f>IF(LEFT(E10,1)="W","L W/O",IF(LEFT(E10,1)="L","W W/O",IF(E10="-","-",RIGHT(E10,1)&amp;"-"&amp;LEFT(E10,1))))</f>
        <v>1-3</v>
      </c>
      <c r="E11" s="15"/>
      <c r="F11" s="13" t="s">
        <v>208</v>
      </c>
      <c r="G11" s="13" t="s">
        <v>205</v>
      </c>
      <c r="H11" s="20" t="str">
        <f>IF(SUM(J11:M11)=0,"/",J11+L11&amp;"/"&amp;K11+M11)</f>
        <v>2/1</v>
      </c>
      <c r="I11" s="18">
        <f>IF(SUM(J11:M11)=0,"",J11*2+K11+L11*2)</f>
        <v>5</v>
      </c>
      <c r="J11" s="21">
        <f>IF(LEFT(G11,1)="3",1,0)+IF(LEFT(F11,1)="3",1,0)+IF(LEFT(E11,1)="3",1,0)+IF(LEFT(D11,1)="3",1,0)</f>
        <v>2</v>
      </c>
      <c r="K11" s="22">
        <f>IF(RIGHT(G11,1)="3",1,0)+IF(RIGHT(F11,1)="3",1,0)+IF(RIGHT(E11,1)="3",1,0)+IF(RIGHT(D11,1)="3",1,0)</f>
        <v>1</v>
      </c>
      <c r="L11" s="23">
        <f>IF(LEFT(G11,1)="W",1,0)+IF(LEFT(F11,1)="W",1,0)+IF(LEFT(E11,1)="W",1,0)+IF(LEFT(D11,1)="W",1,0)</f>
        <v>0</v>
      </c>
      <c r="M11" s="23">
        <f>IF(LEFT(G11,1)="L",1,0)+IF(LEFT(F11,1)="L",1,0)+IF(LEFT(E11,1)="L",1,0)+IF(LEFT(D11,1)="L",1,0)</f>
        <v>0</v>
      </c>
      <c r="N11" s="94">
        <f>IF(SUM(J11:M11)=0,"",RANK(I11,$I$10:$I$13,0))</f>
        <v>2</v>
      </c>
      <c r="O11" s="3" t="str">
        <f>B11</f>
        <v>鳥取西</v>
      </c>
      <c r="P11" s="3"/>
    </row>
    <row r="12" spans="1:15" ht="25.5" customHeight="1">
      <c r="A12" s="4">
        <v>3</v>
      </c>
      <c r="B12" s="139" t="str">
        <f>IF('予選ﾘｰｸﾞ一覧'!N8="","",'予選ﾘｰｸﾞ一覧'!N8)</f>
        <v>高松中央Ｂ</v>
      </c>
      <c r="C12" s="140"/>
      <c r="D12" s="78" t="str">
        <f>IF(LEFT(F10,1)="W","L W/O",IF(LEFT(F10,1)="L","W W/O",IF(F10="-","-",RIGHT(F10,1)&amp;"-"&amp;LEFT(F10,1))))</f>
        <v>1-3</v>
      </c>
      <c r="E12" s="14" t="str">
        <f>IF(LEFT(F11,1)="W","L W/O",IF(LEFT(F11,1)="L","W W/O",IF(F11="-","-",RIGHT(F11,1)&amp;"-"&amp;LEFT(F11,1))))</f>
        <v>1-3</v>
      </c>
      <c r="F12" s="15"/>
      <c r="G12" s="13" t="s">
        <v>205</v>
      </c>
      <c r="H12" s="20" t="str">
        <f>IF(SUM(J12:M12)=0,"/",J12+L12&amp;"/"&amp;K12+M12)</f>
        <v>1/2</v>
      </c>
      <c r="I12" s="18">
        <f>IF(SUM(J12:M12)=0,"",J12*2+K12+L12*2)</f>
        <v>4</v>
      </c>
      <c r="J12" s="21">
        <f>IF(LEFT(G12,1)="3",1,0)+IF(LEFT(F12,1)="3",1,0)+IF(LEFT(E12,1)="3",1,0)+IF(LEFT(D12,1)="3",1,0)</f>
        <v>1</v>
      </c>
      <c r="K12" s="22">
        <f>IF(RIGHT(G12,1)="3",1,0)+IF(RIGHT(F12,1)="3",1,0)+IF(RIGHT(E12,1)="3",1,0)+IF(RIGHT(D12,1)="3",1,0)</f>
        <v>2</v>
      </c>
      <c r="L12" s="23">
        <f>IF(LEFT(G12,1)="W",1,0)+IF(LEFT(F12,1)="W",1,0)+IF(LEFT(E12,1)="W",1,0)+IF(LEFT(D12,1)="W",1,0)</f>
        <v>0</v>
      </c>
      <c r="M12" s="23">
        <f>IF(LEFT(G12,1)="L",1,0)+IF(LEFT(F12,1)="L",1,0)+IF(LEFT(E12,1)="L",1,0)+IF(LEFT(D12,1)="L",1,0)</f>
        <v>0</v>
      </c>
      <c r="N12" s="94">
        <f>IF(SUM(J12:M12)=0,"",RANK(I12,$I$10:$I$13,0))</f>
        <v>3</v>
      </c>
      <c r="O12" s="3" t="str">
        <f>B12</f>
        <v>高松中央Ｂ</v>
      </c>
    </row>
    <row r="13" spans="1:15" ht="25.5" customHeight="1" thickBot="1">
      <c r="A13" s="5">
        <v>4</v>
      </c>
      <c r="B13" s="145" t="str">
        <f>IF('予選ﾘｰｸﾞ一覧'!N10="","",'予選ﾘｰｸﾞ一覧'!N10)</f>
        <v>生駒Ｂ</v>
      </c>
      <c r="C13" s="146"/>
      <c r="D13" s="79" t="str">
        <f>IF(LEFT(G10,1)="W","L W/O",IF(LEFT(G10,1)="L","W W/O",IF(G10="-","-",RIGHT(G10,1)&amp;"-"&amp;LEFT(G10,1))))</f>
        <v>0-3</v>
      </c>
      <c r="E13" s="16" t="str">
        <f>IF(LEFT(G11,1)="W","L W/O",IF(LEFT(G11,1)="L","W W/O",IF(G11="-","-",RIGHT(G11,1)&amp;"-"&amp;LEFT(G11,1))))</f>
        <v>0-3</v>
      </c>
      <c r="F13" s="16" t="str">
        <f>IF(LEFT(G12,1)="W","L W/O",IF(LEFT(G12,1)="L","W W/O",IF(G12="-","-",RIGHT(G12,1)&amp;"-"&amp;LEFT(G12,1))))</f>
        <v>0-3</v>
      </c>
      <c r="G13" s="17"/>
      <c r="H13" s="24" t="str">
        <f>IF(SUM(J13:M13)=0,"/",J13+L13&amp;"/"&amp;K13+M13)</f>
        <v>0/3</v>
      </c>
      <c r="I13" s="19">
        <f>IF(SUM(J13:M13)=0,"",J13*2+K13+L13*2)</f>
        <v>3</v>
      </c>
      <c r="J13" s="25">
        <f>IF(LEFT(G13,1)="3",1,0)+IF(LEFT(F13,1)="3",1,0)+IF(LEFT(E13,1)="3",1,0)+IF(LEFT(D13,1)="3",1,0)</f>
        <v>0</v>
      </c>
      <c r="K13" s="26">
        <f>IF(RIGHT(G13,1)="3",1,0)+IF(RIGHT(F13,1)="3",1,0)+IF(RIGHT(E13,1)="3",1,0)+IF(RIGHT(D13,1)="3",1,0)</f>
        <v>3</v>
      </c>
      <c r="L13" s="27">
        <f>IF(LEFT(G13,1)="W",1,0)+IF(LEFT(F13,1)="W",1,0)+IF(LEFT(E13,1)="W",1,0)+IF(LEFT(D13,1)="W",1,0)</f>
        <v>0</v>
      </c>
      <c r="M13" s="27">
        <f>IF(LEFT(G13,1)="L",1,0)+IF(LEFT(F13,1)="L",1,0)+IF(LEFT(E13,1)="L",1,0)+IF(LEFT(D13,1)="L",1,0)</f>
        <v>0</v>
      </c>
      <c r="N13" s="95">
        <f>IF(SUM(J13:M13)=0,"",RANK(I13,$I$10:$I$13,0))</f>
        <v>4</v>
      </c>
      <c r="O13" s="3" t="str">
        <f>B13</f>
        <v>生駒Ｂ</v>
      </c>
    </row>
    <row r="14" spans="1:15" ht="25.5" customHeight="1">
      <c r="A14" s="28"/>
      <c r="B14" s="152"/>
      <c r="C14" s="152"/>
      <c r="D14" s="36"/>
      <c r="E14" s="36"/>
      <c r="F14" s="36"/>
      <c r="G14" s="36"/>
      <c r="H14" s="38"/>
      <c r="I14" s="38"/>
      <c r="J14" s="39"/>
      <c r="K14" s="39"/>
      <c r="L14" s="39"/>
      <c r="M14" s="39"/>
      <c r="N14" s="38"/>
      <c r="O14" s="28"/>
    </row>
    <row r="15" spans="1:15" ht="25.5" customHeight="1" thickBot="1">
      <c r="A15" s="28"/>
      <c r="B15" s="35"/>
      <c r="C15" s="35"/>
      <c r="D15" s="36"/>
      <c r="E15" s="36"/>
      <c r="F15" s="36"/>
      <c r="G15" s="36"/>
      <c r="H15" s="38"/>
      <c r="I15" s="38"/>
      <c r="J15" s="39"/>
      <c r="K15" s="39"/>
      <c r="L15" s="39"/>
      <c r="M15" s="39"/>
      <c r="N15" s="38"/>
      <c r="O15" s="28"/>
    </row>
    <row r="16" spans="1:14" ht="25.5" customHeight="1" thickBot="1">
      <c r="A16" s="141" t="s">
        <v>157</v>
      </c>
      <c r="B16" s="142"/>
      <c r="C16" s="80" t="s">
        <v>164</v>
      </c>
      <c r="D16" s="96" t="str">
        <f>IF(B17="","",B17)</f>
        <v>城南Ａ</v>
      </c>
      <c r="E16" s="97" t="str">
        <f>IF(B18="","",B18)</f>
        <v>一条Ａ</v>
      </c>
      <c r="F16" s="97" t="str">
        <f>IF(B19="","",B19)</f>
        <v>倉敷選抜</v>
      </c>
      <c r="G16" s="97" t="str">
        <f>IF(B20="","",B20)</f>
        <v>観音寺一</v>
      </c>
      <c r="H16" s="73" t="s">
        <v>8</v>
      </c>
      <c r="I16" s="74" t="s">
        <v>1</v>
      </c>
      <c r="J16" s="75" t="s">
        <v>2</v>
      </c>
      <c r="K16" s="33" t="s">
        <v>3</v>
      </c>
      <c r="L16" s="33" t="s">
        <v>7</v>
      </c>
      <c r="M16" s="33" t="s">
        <v>6</v>
      </c>
      <c r="N16" s="76" t="s">
        <v>0</v>
      </c>
    </row>
    <row r="17" spans="1:15" ht="25.5" customHeight="1">
      <c r="A17" s="66">
        <v>1</v>
      </c>
      <c r="B17" s="143" t="str">
        <f>IF('予選ﾘｰｸﾞ一覧'!O4="","",'予選ﾘｰｸﾞ一覧'!O4)</f>
        <v>城南Ａ</v>
      </c>
      <c r="C17" s="144"/>
      <c r="D17" s="77"/>
      <c r="E17" s="67" t="s">
        <v>202</v>
      </c>
      <c r="F17" s="67" t="s">
        <v>208</v>
      </c>
      <c r="G17" s="67" t="s">
        <v>205</v>
      </c>
      <c r="H17" s="68" t="str">
        <f>IF(SUM(J17:M17)=0,"/",J17+L17&amp;"/"&amp;K17+M17)</f>
        <v>3/0</v>
      </c>
      <c r="I17" s="69">
        <f>IF(SUM(J17:M17)=0,"",J17*2+K17+L17*2)</f>
        <v>6</v>
      </c>
      <c r="J17" s="70">
        <f>IF(LEFT(G17,1)="3",1,0)+IF(LEFT(F17,1)="3",1,0)+IF(LEFT(E17,1)="3",1,0)+IF(LEFT(D17,1)="3",1,0)</f>
        <v>3</v>
      </c>
      <c r="K17" s="71">
        <f>IF(RIGHT(G17,1)="3",1,0)+IF(RIGHT(F17,1)="3",1,0)+IF(RIGHT(E17,1)="3",1,0)+IF(RIGHT(D17,1)="3",1,0)</f>
        <v>0</v>
      </c>
      <c r="L17" s="72">
        <f>IF(LEFT(G17,1)="W",1,0)+IF(LEFT(F17,1)="W",1,0)+IF(LEFT(E17,1)="W",1,0)+IF(LEFT(D17,1)="W",1,0)</f>
        <v>0</v>
      </c>
      <c r="M17" s="72">
        <f>IF(LEFT(G17,1)="L",1,0)+IF(LEFT(F17,1)="L",1,0)+IF(LEFT(E17,1)="L",1,0)+IF(LEFT(D17,1)="L",1,0)</f>
        <v>0</v>
      </c>
      <c r="N17" s="93">
        <f>IF(SUM(J17:M17)=0,"",RANK(I17,$I$17:$I$20,0))</f>
        <v>1</v>
      </c>
      <c r="O17" s="3" t="str">
        <f>B17</f>
        <v>城南Ａ</v>
      </c>
    </row>
    <row r="18" spans="1:15" ht="25.5" customHeight="1">
      <c r="A18" s="4">
        <v>2</v>
      </c>
      <c r="B18" s="139" t="str">
        <f>IF('予選ﾘｰｸﾞ一覧'!O6="","",'予選ﾘｰｸﾞ一覧'!O6)</f>
        <v>一条Ａ</v>
      </c>
      <c r="C18" s="140"/>
      <c r="D18" s="78" t="str">
        <f>IF(LEFT(E17,1)="W","L W/O",IF(LEFT(E17,1)="L","W W/O",IF(E17="-","-",RIGHT(E17,1)&amp;"-"&amp;LEFT(E17,1))))</f>
        <v>2-3</v>
      </c>
      <c r="E18" s="15"/>
      <c r="F18" s="13" t="s">
        <v>210</v>
      </c>
      <c r="G18" s="13" t="s">
        <v>202</v>
      </c>
      <c r="H18" s="20" t="str">
        <f>IF(SUM(J18:M18)=0,"/",J18+L18&amp;"/"&amp;K18+M18)</f>
        <v>1/2</v>
      </c>
      <c r="I18" s="18">
        <f>IF(SUM(J18:M18)=0,"",J18*2+K18+L18*2)</f>
        <v>4</v>
      </c>
      <c r="J18" s="21">
        <f>IF(LEFT(G18,1)="3",1,0)+IF(LEFT(F18,1)="3",1,0)+IF(LEFT(E18,1)="3",1,0)+IF(LEFT(D18,1)="3",1,0)</f>
        <v>1</v>
      </c>
      <c r="K18" s="22">
        <f>IF(RIGHT(G18,1)="3",1,0)+IF(RIGHT(F18,1)="3",1,0)+IF(RIGHT(E18,1)="3",1,0)+IF(RIGHT(D18,1)="3",1,0)</f>
        <v>2</v>
      </c>
      <c r="L18" s="23">
        <f>IF(LEFT(G18,1)="W",1,0)+IF(LEFT(F18,1)="W",1,0)+IF(LEFT(E18,1)="W",1,0)+IF(LEFT(D18,1)="W",1,0)</f>
        <v>0</v>
      </c>
      <c r="M18" s="23">
        <f>IF(LEFT(G18,1)="L",1,0)+IF(LEFT(F18,1)="L",1,0)+IF(LEFT(E18,1)="L",1,0)+IF(LEFT(D18,1)="L",1,0)</f>
        <v>0</v>
      </c>
      <c r="N18" s="94">
        <f>IF(SUM(J18:M18)=0,"",RANK(I18,$I$17:$I$20,0))</f>
        <v>3</v>
      </c>
      <c r="O18" s="3" t="str">
        <f>B18</f>
        <v>一条Ａ</v>
      </c>
    </row>
    <row r="19" spans="1:15" ht="25.5" customHeight="1">
      <c r="A19" s="4">
        <v>3</v>
      </c>
      <c r="B19" s="139" t="str">
        <f>IF('予選ﾘｰｸﾞ一覧'!O8="","",'予選ﾘｰｸﾞ一覧'!O8)</f>
        <v>倉敷選抜</v>
      </c>
      <c r="C19" s="140"/>
      <c r="D19" s="78" t="str">
        <f>IF(LEFT(F17,1)="W","L W/O",IF(LEFT(F17,1)="L","W W/O",IF(F17="-","-",RIGHT(F17,1)&amp;"-"&amp;LEFT(F17,1))))</f>
        <v>1-3</v>
      </c>
      <c r="E19" s="14" t="str">
        <f>IF(LEFT(F18,1)="W","L W/O",IF(LEFT(F18,1)="L","W W/O",IF(F18="-","-",RIGHT(F18,1)&amp;"-"&amp;LEFT(F18,1))))</f>
        <v>3-2</v>
      </c>
      <c r="F19" s="15"/>
      <c r="G19" s="13" t="s">
        <v>205</v>
      </c>
      <c r="H19" s="20" t="str">
        <f>IF(SUM(J19:M19)=0,"/",J19+L19&amp;"/"&amp;K19+M19)</f>
        <v>2/1</v>
      </c>
      <c r="I19" s="18">
        <f>IF(SUM(J19:M19)=0,"",J19*2+K19+L19*2)</f>
        <v>5</v>
      </c>
      <c r="J19" s="21">
        <f>IF(LEFT(G19,1)="3",1,0)+IF(LEFT(F19,1)="3",1,0)+IF(LEFT(E19,1)="3",1,0)+IF(LEFT(D19,1)="3",1,0)</f>
        <v>2</v>
      </c>
      <c r="K19" s="22">
        <f>IF(RIGHT(G19,1)="3",1,0)+IF(RIGHT(F19,1)="3",1,0)+IF(RIGHT(E19,1)="3",1,0)+IF(RIGHT(D19,1)="3",1,0)</f>
        <v>1</v>
      </c>
      <c r="L19" s="23">
        <f>IF(LEFT(G19,1)="W",1,0)+IF(LEFT(F19,1)="W",1,0)+IF(LEFT(E19,1)="W",1,0)+IF(LEFT(D19,1)="W",1,0)</f>
        <v>0</v>
      </c>
      <c r="M19" s="23">
        <f>IF(LEFT(G19,1)="L",1,0)+IF(LEFT(F19,1)="L",1,0)+IF(LEFT(E19,1)="L",1,0)+IF(LEFT(D19,1)="L",1,0)</f>
        <v>0</v>
      </c>
      <c r="N19" s="94">
        <f>IF(SUM(J19:M19)=0,"",RANK(I19,$I$17:$I$20,0))</f>
        <v>2</v>
      </c>
      <c r="O19" s="3" t="str">
        <f>B19</f>
        <v>倉敷選抜</v>
      </c>
    </row>
    <row r="20" spans="1:15" ht="25.5" customHeight="1" thickBot="1">
      <c r="A20" s="5">
        <v>4</v>
      </c>
      <c r="B20" s="145" t="str">
        <f>IF('予選ﾘｰｸﾞ一覧'!O10="","",'予選ﾘｰｸﾞ一覧'!O10)</f>
        <v>観音寺一</v>
      </c>
      <c r="C20" s="146"/>
      <c r="D20" s="79" t="str">
        <f>IF(LEFT(G17,1)="W","L W/O",IF(LEFT(G17,1)="L","W W/O",IF(G17="-","-",RIGHT(G17,1)&amp;"-"&amp;LEFT(G17,1))))</f>
        <v>0-3</v>
      </c>
      <c r="E20" s="16" t="str">
        <f>IF(LEFT(G18,1)="W","L W/O",IF(LEFT(G18,1)="L","W W/O",IF(G18="-","-",RIGHT(G18,1)&amp;"-"&amp;LEFT(G18,1))))</f>
        <v>2-3</v>
      </c>
      <c r="F20" s="16" t="str">
        <f>IF(LEFT(G19,1)="W","L W/O",IF(LEFT(G19,1)="L","W W/O",IF(G19="-","-",RIGHT(G19,1)&amp;"-"&amp;LEFT(G19,1))))</f>
        <v>0-3</v>
      </c>
      <c r="G20" s="17"/>
      <c r="H20" s="24" t="str">
        <f>IF(SUM(J20:M20)=0,"/",J20+L20&amp;"/"&amp;K20+M20)</f>
        <v>0/3</v>
      </c>
      <c r="I20" s="19">
        <f>IF(SUM(J20:M20)=0,"",J20*2+K20+L20*2)</f>
        <v>3</v>
      </c>
      <c r="J20" s="25">
        <f>IF(LEFT(G20,1)="3",1,0)+IF(LEFT(F20,1)="3",1,0)+IF(LEFT(E20,1)="3",1,0)+IF(LEFT(D20,1)="3",1,0)</f>
        <v>0</v>
      </c>
      <c r="K20" s="26">
        <f>IF(RIGHT(G20,1)="3",1,0)+IF(RIGHT(F20,1)="3",1,0)+IF(RIGHT(E20,1)="3",1,0)+IF(RIGHT(D20,1)="3",1,0)</f>
        <v>3</v>
      </c>
      <c r="L20" s="27">
        <f>IF(LEFT(G20,1)="W",1,0)+IF(LEFT(F20,1)="W",1,0)+IF(LEFT(E20,1)="W",1,0)+IF(LEFT(D20,1)="W",1,0)</f>
        <v>0</v>
      </c>
      <c r="M20" s="27">
        <f>IF(LEFT(G20,1)="L",1,0)+IF(LEFT(F20,1)="L",1,0)+IF(LEFT(E20,1)="L",1,0)+IF(LEFT(D20,1)="L",1,0)</f>
        <v>0</v>
      </c>
      <c r="N20" s="95">
        <f>IF(SUM(J20:M20)=0,"",RANK(I20,$I$17:$I$20,0))</f>
        <v>4</v>
      </c>
      <c r="O20" s="3" t="str">
        <f>B20</f>
        <v>観音寺一</v>
      </c>
    </row>
    <row r="21" spans="1:15" ht="25.5" customHeight="1">
      <c r="A21" s="28"/>
      <c r="B21" s="152"/>
      <c r="C21" s="152"/>
      <c r="D21" s="36"/>
      <c r="E21" s="36"/>
      <c r="F21" s="36"/>
      <c r="G21" s="36"/>
      <c r="H21" s="38"/>
      <c r="I21" s="38"/>
      <c r="J21" s="39"/>
      <c r="K21" s="39"/>
      <c r="L21" s="39"/>
      <c r="M21" s="39"/>
      <c r="N21" s="38"/>
      <c r="O21" s="28"/>
    </row>
    <row r="22" spans="1:15" ht="25.5" customHeight="1" thickBot="1">
      <c r="A22" s="28"/>
      <c r="B22" s="35"/>
      <c r="C22" s="35"/>
      <c r="D22" s="36"/>
      <c r="E22" s="36"/>
      <c r="F22" s="36"/>
      <c r="G22" s="36"/>
      <c r="H22" s="6"/>
      <c r="I22" s="6"/>
      <c r="J22" s="8"/>
      <c r="K22" s="8"/>
      <c r="L22" s="8"/>
      <c r="M22" s="8"/>
      <c r="N22" s="6"/>
      <c r="O22" s="28"/>
    </row>
    <row r="23" spans="2:7" ht="25.5" customHeight="1" thickBot="1">
      <c r="B23" s="147" t="s">
        <v>9</v>
      </c>
      <c r="C23" s="148"/>
      <c r="D23" s="33" t="s">
        <v>135</v>
      </c>
      <c r="E23" s="33" t="s">
        <v>136</v>
      </c>
      <c r="F23" s="34" t="s">
        <v>137</v>
      </c>
      <c r="G23" s="28"/>
    </row>
  </sheetData>
  <sheetProtection/>
  <mergeCells count="21">
    <mergeCell ref="B4:C4"/>
    <mergeCell ref="B13:C13"/>
    <mergeCell ref="B7:C7"/>
    <mergeCell ref="B23:C23"/>
    <mergeCell ref="B18:C18"/>
    <mergeCell ref="B19:C19"/>
    <mergeCell ref="B20:C20"/>
    <mergeCell ref="B21:C21"/>
    <mergeCell ref="B14:C14"/>
    <mergeCell ref="B10:C10"/>
    <mergeCell ref="A2:B2"/>
    <mergeCell ref="A1:B1"/>
    <mergeCell ref="C1:D1"/>
    <mergeCell ref="B3:C3"/>
    <mergeCell ref="A16:B16"/>
    <mergeCell ref="B17:C17"/>
    <mergeCell ref="B5:C5"/>
    <mergeCell ref="A9:B9"/>
    <mergeCell ref="B6:C6"/>
    <mergeCell ref="B12:C12"/>
    <mergeCell ref="B11:C11"/>
  </mergeCells>
  <dataValidations count="1">
    <dataValidation allowBlank="1" showInputMessage="1" showErrorMessage="1" imeMode="off" sqref="E10:G10 E3:G3 F4:G4 F11:G11 G12 G5 E17:G17 F18:G18 G19"/>
  </dataValidations>
  <printOptions/>
  <pageMargins left="0.472440944881889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P30"/>
  <sheetViews>
    <sheetView view="pageBreakPreview" zoomScale="60" zoomScaleNormal="75" zoomScalePageLayoutView="0" workbookViewId="0" topLeftCell="A1">
      <selection activeCell="B17" sqref="A17:K26"/>
    </sheetView>
  </sheetViews>
  <sheetFormatPr defaultColWidth="9.00390625" defaultRowHeight="25.5" customHeight="1"/>
  <cols>
    <col min="1" max="2" width="4.625" style="3" customWidth="1"/>
    <col min="3" max="8" width="10.625" style="3" customWidth="1"/>
    <col min="9" max="9" width="8.625" style="3" customWidth="1"/>
    <col min="10" max="10" width="6.625" style="3" customWidth="1"/>
    <col min="11" max="12" width="7.00390625" style="3" hidden="1" customWidth="1"/>
    <col min="13" max="14" width="7.125" style="3" hidden="1" customWidth="1"/>
    <col min="15" max="15" width="6.625" style="3" customWidth="1"/>
    <col min="16" max="16" width="9.00390625" style="3" hidden="1" customWidth="1"/>
    <col min="17" max="16384" width="9.00390625" style="3" customWidth="1"/>
  </cols>
  <sheetData>
    <row r="1" spans="1:15" s="1" customFormat="1" ht="25.5" customHeight="1" thickBot="1">
      <c r="A1" s="149" t="s">
        <v>5</v>
      </c>
      <c r="B1" s="149"/>
      <c r="C1" s="149" t="s">
        <v>18</v>
      </c>
      <c r="D1" s="149"/>
      <c r="E1" s="43" t="s">
        <v>20</v>
      </c>
      <c r="F1" s="32"/>
      <c r="G1" s="32"/>
      <c r="H1" s="32"/>
      <c r="I1" s="32"/>
      <c r="J1" s="32"/>
      <c r="K1" s="3"/>
      <c r="L1" s="3"/>
      <c r="M1" s="3"/>
      <c r="N1" s="3"/>
      <c r="O1" s="3"/>
    </row>
    <row r="2" spans="1:15" ht="25.5" customHeight="1" thickBot="1">
      <c r="A2" s="141" t="s">
        <v>165</v>
      </c>
      <c r="B2" s="142"/>
      <c r="C2" s="80" t="s">
        <v>166</v>
      </c>
      <c r="D2" s="96" t="str">
        <f>IF(B3="","",B3)</f>
        <v>城南</v>
      </c>
      <c r="E2" s="97" t="str">
        <f>IF(B4="","",B4)</f>
        <v>松江商</v>
      </c>
      <c r="F2" s="97" t="str">
        <f>IF(B5="","",B5)</f>
        <v>長崎女商Ｂ</v>
      </c>
      <c r="G2" s="97" t="str">
        <f>IF(B6="","",B6)</f>
        <v>奈良合同</v>
      </c>
      <c r="H2" s="98" t="str">
        <f>IF(B7="","",B7)</f>
        <v>玉野商</v>
      </c>
      <c r="I2" s="73" t="s">
        <v>8</v>
      </c>
      <c r="J2" s="74" t="s">
        <v>1</v>
      </c>
      <c r="K2" s="75" t="s">
        <v>2</v>
      </c>
      <c r="L2" s="33" t="s">
        <v>3</v>
      </c>
      <c r="M2" s="33" t="s">
        <v>7</v>
      </c>
      <c r="N2" s="33" t="s">
        <v>6</v>
      </c>
      <c r="O2" s="76" t="s">
        <v>0</v>
      </c>
    </row>
    <row r="3" spans="1:16" ht="25.5" customHeight="1">
      <c r="A3" s="66">
        <v>1</v>
      </c>
      <c r="B3" s="143" t="str">
        <f>IF('予選ﾘｰｸﾞ一覧'!B17="","",'予選ﾘｰｸﾞ一覧'!B17)</f>
        <v>城南</v>
      </c>
      <c r="C3" s="144"/>
      <c r="D3" s="77"/>
      <c r="E3" s="67" t="s">
        <v>205</v>
      </c>
      <c r="F3" s="67" t="s">
        <v>205</v>
      </c>
      <c r="G3" s="67" t="s">
        <v>205</v>
      </c>
      <c r="H3" s="67" t="s">
        <v>205</v>
      </c>
      <c r="I3" s="68" t="str">
        <f>IF(SUM(K3:N3)=0,"/",K3+M3&amp;"/"&amp;L3+N3)</f>
        <v>4/0</v>
      </c>
      <c r="J3" s="69">
        <f>IF(SUM(K3:N3)=0,"",K3*2+L3+M3*2)</f>
        <v>8</v>
      </c>
      <c r="K3" s="70">
        <f>IF(LEFT(H3,1)="3",1,0)+IF(LEFT(G3,1)="3",1,0)+IF(LEFT(F3,1)="3",1,0)+IF(LEFT(E3,1)="3",1,0)+IF(LEFT(D3,1)="3",1,0)</f>
        <v>4</v>
      </c>
      <c r="L3" s="71">
        <f>IF(RIGHT(H3,1)="3",1,0)+IF(RIGHT(G3,1)="3",1,0)+IF(RIGHT(F3,1)="3",1,0)+IF(RIGHT(E3,1)="3",1,0)+IF(RIGHT(D3,1)="3",1,0)</f>
        <v>0</v>
      </c>
      <c r="M3" s="72">
        <f>IF(LEFT(H3,1)="W",1,0)+IF(LEFT(G3,1)="W",1,0)+IF(LEFT(F3,1)="W",1,0)+IF(LEFT(E3,1)="W",1,0)+IF(LEFT(D3,1)="W",1,0)</f>
        <v>0</v>
      </c>
      <c r="N3" s="72">
        <f>IF(LEFT(H3,1)="L",1,0)+IF(LEFT(G3,1)="L",1,0)+IF(LEFT(F3,1)="L",1,0)+IF(LEFT(E3,1)="L",1,0)+IF(LEFT(D3,1)="L",1,0)</f>
        <v>0</v>
      </c>
      <c r="O3" s="93">
        <f>IF(SUM(K3:N3)=0,"",RANK(J3,$J$3:$J$7,0))</f>
        <v>1</v>
      </c>
      <c r="P3" s="3" t="str">
        <f>B3</f>
        <v>城南</v>
      </c>
    </row>
    <row r="4" spans="1:16" ht="25.5" customHeight="1">
      <c r="A4" s="4">
        <v>2</v>
      </c>
      <c r="B4" s="139" t="str">
        <f>IF('予選ﾘｰｸﾞ一覧'!B19="","",'予選ﾘｰｸﾞ一覧'!B19)</f>
        <v>松江商</v>
      </c>
      <c r="C4" s="140"/>
      <c r="D4" s="78" t="str">
        <f>IF(LEFT(E3,1)="W","L W/O",IF(LEFT(E3,1)="L","W W/O",IF(E3="-","-",RIGHT(E3,1)&amp;"-"&amp;LEFT(E3,1))))</f>
        <v>0-3</v>
      </c>
      <c r="E4" s="15"/>
      <c r="F4" s="13" t="s">
        <v>206</v>
      </c>
      <c r="G4" s="13" t="s">
        <v>205</v>
      </c>
      <c r="H4" s="13" t="s">
        <v>205</v>
      </c>
      <c r="I4" s="20" t="str">
        <f>IF(SUM(K4:N4)=0,"/",K4+M4&amp;"/"&amp;L4+N4)</f>
        <v>2/2</v>
      </c>
      <c r="J4" s="18">
        <f>IF(SUM(K4:N4)=0,"",K4*2+L4+M4*2)</f>
        <v>6</v>
      </c>
      <c r="K4" s="21">
        <f>IF(LEFT(H4,1)="3",1,0)+IF(LEFT(G4,1)="3",1,0)+IF(LEFT(F4,1)="3",1,0)+IF(LEFT(E4,1)="3",1,0)+IF(LEFT(D4,1)="3",1,0)</f>
        <v>2</v>
      </c>
      <c r="L4" s="22">
        <f>IF(RIGHT(H4,1)="3",1,0)+IF(RIGHT(G4,1)="3",1,0)+IF(RIGHT(F4,1)="3",1,0)+IF(RIGHT(E4,1)="3",1,0)+IF(RIGHT(D4,1)="3",1,0)</f>
        <v>2</v>
      </c>
      <c r="M4" s="23">
        <f>IF(LEFT(H4,1)="W",1,0)+IF(LEFT(G4,1)="W",1,0)+IF(LEFT(F4,1)="W",1,0)+IF(LEFT(E4,1)="W",1,0)+IF(LEFT(D4,1)="W",1,0)</f>
        <v>0</v>
      </c>
      <c r="N4" s="23">
        <f>IF(LEFT(H4,1)="L",1,0)+IF(LEFT(G4,1)="L",1,0)+IF(LEFT(F4,1)="L",1,0)+IF(LEFT(E4,1)="L",1,0)+IF(LEFT(D4,1)="L",1,0)</f>
        <v>0</v>
      </c>
      <c r="O4" s="94">
        <f>IF(SUM(K4:N4)=0,"",RANK(J4,$J$3:$J$7,0))</f>
        <v>3</v>
      </c>
      <c r="P4" s="3" t="str">
        <f>B4</f>
        <v>松江商</v>
      </c>
    </row>
    <row r="5" spans="1:16" ht="25.5" customHeight="1">
      <c r="A5" s="4">
        <v>3</v>
      </c>
      <c r="B5" s="139" t="str">
        <f>IF('予選ﾘｰｸﾞ一覧'!B21="","",'予選ﾘｰｸﾞ一覧'!B21)</f>
        <v>長崎女商Ｂ</v>
      </c>
      <c r="C5" s="140"/>
      <c r="D5" s="78" t="str">
        <f>IF(LEFT(F3,1)="W","L W/O",IF(LEFT(F3,1)="L","W W/O",IF(F3="-","-",RIGHT(F3,1)&amp;"-"&amp;LEFT(F3,1))))</f>
        <v>0-3</v>
      </c>
      <c r="E5" s="14" t="str">
        <f>IF(LEFT(F4,1)="W","L W/O",IF(LEFT(F4,1)="L","W W/O",IF(F4="-","-",RIGHT(F4,1)&amp;"-"&amp;LEFT(F4,1))))</f>
        <v>3-0</v>
      </c>
      <c r="F5" s="15"/>
      <c r="G5" s="13" t="s">
        <v>205</v>
      </c>
      <c r="H5" s="13" t="s">
        <v>205</v>
      </c>
      <c r="I5" s="20" t="str">
        <f>IF(SUM(K5:N5)=0,"/",K5+M5&amp;"/"&amp;L5+N5)</f>
        <v>3/1</v>
      </c>
      <c r="J5" s="18">
        <f>IF(SUM(K5:N5)=0,"",K5*2+L5+M5*2)</f>
        <v>7</v>
      </c>
      <c r="K5" s="21">
        <f>IF(LEFT(H5,1)="3",1,0)+IF(LEFT(G5,1)="3",1,0)+IF(LEFT(F5,1)="3",1,0)+IF(LEFT(E5,1)="3",1,0)+IF(LEFT(D5,1)="3",1,0)</f>
        <v>3</v>
      </c>
      <c r="L5" s="22">
        <f>IF(RIGHT(H5,1)="3",1,0)+IF(RIGHT(G5,1)="3",1,0)+IF(RIGHT(F5,1)="3",1,0)+IF(RIGHT(E5,1)="3",1,0)+IF(RIGHT(D5,1)="3",1,0)</f>
        <v>1</v>
      </c>
      <c r="M5" s="23">
        <f>IF(LEFT(H5,1)="W",1,0)+IF(LEFT(G5,1)="W",1,0)+IF(LEFT(F5,1)="W",1,0)+IF(LEFT(E5,1)="W",1,0)+IF(LEFT(D5,1)="W",1,0)</f>
        <v>0</v>
      </c>
      <c r="N5" s="23">
        <f>IF(LEFT(H5,1)="L",1,0)+IF(LEFT(G5,1)="L",1,0)+IF(LEFT(F5,1)="L",1,0)+IF(LEFT(E5,1)="L",1,0)+IF(LEFT(D5,1)="L",1,0)</f>
        <v>0</v>
      </c>
      <c r="O5" s="94">
        <f>IF(SUM(K5:N5)=0,"",RANK(J5,$J$3:$J$7,0))</f>
        <v>2</v>
      </c>
      <c r="P5" s="3" t="str">
        <f>B5</f>
        <v>長崎女商Ｂ</v>
      </c>
    </row>
    <row r="6" spans="1:16" ht="25.5" customHeight="1">
      <c r="A6" s="4">
        <v>4</v>
      </c>
      <c r="B6" s="139" t="str">
        <f>IF('予選ﾘｰｸﾞ一覧'!B23="","",'予選ﾘｰｸﾞ一覧'!B23)</f>
        <v>奈良合同</v>
      </c>
      <c r="C6" s="140"/>
      <c r="D6" s="78" t="str">
        <f>IF(LEFT(G3,1)="W","L W/O",IF(LEFT(G3,1)="L","W W/O",IF(G3="-","-",RIGHT(G3,1)&amp;"-"&amp;LEFT(G3,1))))</f>
        <v>0-3</v>
      </c>
      <c r="E6" s="14" t="str">
        <f>IF(LEFT(G4,1)="W","L W/O",IF(LEFT(G4,1)="L","W W/O",IF(G4="-","-",RIGHT(G4,1)&amp;"-"&amp;LEFT(G4,1))))</f>
        <v>0-3</v>
      </c>
      <c r="F6" s="14" t="str">
        <f>IF(LEFT(G5,1)="W","L W/O",IF(LEFT(G5,1)="L","W W/O",IF(G5="-","-",RIGHT(G5,1)&amp;"-"&amp;LEFT(G5,1))))</f>
        <v>0-3</v>
      </c>
      <c r="G6" s="15"/>
      <c r="H6" s="13" t="s">
        <v>206</v>
      </c>
      <c r="I6" s="20" t="str">
        <f>IF(SUM(K6:N6)=0,"/",K6+M6&amp;"/"&amp;L6+N6)</f>
        <v>0/4</v>
      </c>
      <c r="J6" s="18">
        <f>IF(SUM(K6:N6)=0,"",K6*2+L6+M6*2)</f>
        <v>4</v>
      </c>
      <c r="K6" s="21">
        <f>IF(LEFT(H6,1)="3",1,0)+IF(LEFT(G6,1)="3",1,0)+IF(LEFT(F6,1)="3",1,0)+IF(LEFT(E6,1)="3",1,0)+IF(LEFT(D6,1)="3",1,0)</f>
        <v>0</v>
      </c>
      <c r="L6" s="22">
        <f>IF(RIGHT(H6,1)="3",1,0)+IF(RIGHT(G6,1)="3",1,0)+IF(RIGHT(F6,1)="3",1,0)+IF(RIGHT(E6,1)="3",1,0)+IF(RIGHT(D6,1)="3",1,0)</f>
        <v>4</v>
      </c>
      <c r="M6" s="23">
        <f>IF(LEFT(H6,1)="W",1,0)+IF(LEFT(G6,1)="W",1,0)+IF(LEFT(F6,1)="W",1,0)+IF(LEFT(E6,1)="W",1,0)+IF(LEFT(D6,1)="W",1,0)</f>
        <v>0</v>
      </c>
      <c r="N6" s="23">
        <f>IF(LEFT(H6,1)="L",1,0)+IF(LEFT(G6,1)="L",1,0)+IF(LEFT(F6,1)="L",1,0)+IF(LEFT(E6,1)="L",1,0)+IF(LEFT(D6,1)="L",1,0)</f>
        <v>0</v>
      </c>
      <c r="O6" s="94">
        <f>IF(SUM(K6:N6)=0,"",RANK(J6,$J$3:$J$7,0))</f>
        <v>5</v>
      </c>
      <c r="P6" s="3" t="str">
        <f>B6</f>
        <v>奈良合同</v>
      </c>
    </row>
    <row r="7" spans="1:16" ht="25.5" customHeight="1" thickBot="1">
      <c r="A7" s="5">
        <v>5</v>
      </c>
      <c r="B7" s="145" t="str">
        <f>IF('予選ﾘｰｸﾞ一覧'!B25="","",'予選ﾘｰｸﾞ一覧'!B25)</f>
        <v>玉野商</v>
      </c>
      <c r="C7" s="146"/>
      <c r="D7" s="79" t="str">
        <f>IF(LEFT(H3,1)="W","L W/O",IF(LEFT(H3,1)="L","W W/O",IF(H3="-","-",RIGHT(H3,1)&amp;"-"&amp;LEFT(H3,1))))</f>
        <v>0-3</v>
      </c>
      <c r="E7" s="16" t="str">
        <f>IF(LEFT(H4,1)="W","L W/O",IF(LEFT(H4,1)="L","W W/O",IF(H4="-","-",RIGHT(H4,1)&amp;"-"&amp;LEFT(H4,1))))</f>
        <v>0-3</v>
      </c>
      <c r="F7" s="16" t="str">
        <f>IF(LEFT(H5,1)="W","L W/O",IF(LEFT(H5,1)="L","W W/O",IF(H5="-","-",RIGHT(H5,1)&amp;"-"&amp;LEFT(H5,1))))</f>
        <v>0-3</v>
      </c>
      <c r="G7" s="16" t="str">
        <f>IF(LEFT(H6,1)="W","L W/O",IF(LEFT(H6,1)="L","W W/O",IF(H6="-","-",RIGHT(H6,1)&amp;"-"&amp;LEFT(H6,1))))</f>
        <v>3-0</v>
      </c>
      <c r="H7" s="17"/>
      <c r="I7" s="24" t="str">
        <f>IF(SUM(K7:N7)=0,"/",K7+M7&amp;"/"&amp;L7+N7)</f>
        <v>1/3</v>
      </c>
      <c r="J7" s="19">
        <f>IF(SUM(K7:N7)=0,"",K7*2+L7+M7*2)</f>
        <v>5</v>
      </c>
      <c r="K7" s="25">
        <f>IF(LEFT(H7,1)="3",1,0)+IF(LEFT(G7,1)="3",1,0)+IF(LEFT(F7,1)="3",1,0)+IF(LEFT(E7,1)="3",1,0)+IF(LEFT(D7,1)="3",1,0)</f>
        <v>1</v>
      </c>
      <c r="L7" s="26">
        <f>IF(RIGHT(H7,1)="3",1,0)+IF(RIGHT(G7,1)="3",1,0)+IF(RIGHT(F7,1)="3",1,0)+IF(RIGHT(E7,1)="3",1,0)+IF(RIGHT(D7,1)="3",1,0)</f>
        <v>3</v>
      </c>
      <c r="M7" s="27">
        <f>IF(LEFT(H7,1)="W",1,0)+IF(LEFT(G7,1)="W",1,0)+IF(LEFT(F7,1)="W",1,0)+IF(LEFT(E7,1)="W",1,0)+IF(LEFT(D7,1)="W",1,0)</f>
        <v>0</v>
      </c>
      <c r="N7" s="27">
        <f>IF(LEFT(H7,1)="L",1,0)+IF(LEFT(G7,1)="L",1,0)+IF(LEFT(F7,1)="L",1,0)+IF(LEFT(E7,1)="L",1,0)+IF(LEFT(D7,1)="L",1,0)</f>
        <v>0</v>
      </c>
      <c r="O7" s="95">
        <f>IF(SUM(K7:N7)=0,"",RANK(J7,$J$3:$J$7,0))</f>
        <v>4</v>
      </c>
      <c r="P7" s="3" t="str">
        <f>B7</f>
        <v>玉野商</v>
      </c>
    </row>
    <row r="8" spans="1:15" ht="25.5" customHeight="1" thickBot="1">
      <c r="A8" s="28"/>
      <c r="B8" s="35"/>
      <c r="C8" s="35"/>
      <c r="D8" s="36"/>
      <c r="E8" s="36"/>
      <c r="F8" s="36"/>
      <c r="G8" s="36"/>
      <c r="H8" s="37"/>
      <c r="I8" s="38"/>
      <c r="J8" s="38"/>
      <c r="K8" s="39"/>
      <c r="L8" s="39"/>
      <c r="M8" s="39"/>
      <c r="N8" s="39"/>
      <c r="O8" s="38"/>
    </row>
    <row r="9" spans="1:15" ht="25.5" customHeight="1" thickBot="1">
      <c r="A9" s="141" t="s">
        <v>145</v>
      </c>
      <c r="B9" s="142"/>
      <c r="C9" s="80" t="s">
        <v>167</v>
      </c>
      <c r="D9" s="96" t="str">
        <f>IF(B10="","",B10)</f>
        <v>佐賀商Ａ</v>
      </c>
      <c r="E9" s="97" t="str">
        <f>IF(B11="","",B11)</f>
        <v>明徳義塾Ｂ</v>
      </c>
      <c r="F9" s="97" t="str">
        <f>IF(B12="","",B12)</f>
        <v>県和歌商Ｂ</v>
      </c>
      <c r="G9" s="97" t="str">
        <f>IF(B13="","",B13)</f>
        <v>山口</v>
      </c>
      <c r="H9" s="98" t="str">
        <f>IF(B14="","",B14)</f>
        <v>坂出</v>
      </c>
      <c r="I9" s="73" t="s">
        <v>8</v>
      </c>
      <c r="J9" s="74" t="s">
        <v>1</v>
      </c>
      <c r="K9" s="75" t="s">
        <v>2</v>
      </c>
      <c r="L9" s="33" t="s">
        <v>3</v>
      </c>
      <c r="M9" s="33" t="s">
        <v>7</v>
      </c>
      <c r="N9" s="33" t="s">
        <v>6</v>
      </c>
      <c r="O9" s="76" t="s">
        <v>0</v>
      </c>
    </row>
    <row r="10" spans="1:16" ht="25.5" customHeight="1">
      <c r="A10" s="66">
        <v>1</v>
      </c>
      <c r="B10" s="143" t="str">
        <f>IF('予選ﾘｰｸﾞ一覧'!C17="","",'予選ﾘｰｸﾞ一覧'!C17)</f>
        <v>佐賀商Ａ</v>
      </c>
      <c r="C10" s="144"/>
      <c r="D10" s="77"/>
      <c r="E10" s="67" t="s">
        <v>205</v>
      </c>
      <c r="F10" s="67" t="s">
        <v>205</v>
      </c>
      <c r="G10" s="67" t="s">
        <v>205</v>
      </c>
      <c r="H10" s="67" t="s">
        <v>205</v>
      </c>
      <c r="I10" s="68" t="str">
        <f>IF(SUM(K10:N10)=0,"/",K10+M10&amp;"/"&amp;L10+N10)</f>
        <v>4/0</v>
      </c>
      <c r="J10" s="69">
        <f>IF(SUM(K10:N10)=0,"",K10*2+L10+M10*2)</f>
        <v>8</v>
      </c>
      <c r="K10" s="70">
        <f>IF(LEFT(H10,1)="3",1,0)+IF(LEFT(G10,1)="3",1,0)+IF(LEFT(F10,1)="3",1,0)+IF(LEFT(E10,1)="3",1,0)+IF(LEFT(D10,1)="3",1,0)</f>
        <v>4</v>
      </c>
      <c r="L10" s="71">
        <f>IF(RIGHT(H10,1)="3",1,0)+IF(RIGHT(G10,1)="3",1,0)+IF(RIGHT(F10,1)="3",1,0)+IF(RIGHT(E10,1)="3",1,0)+IF(RIGHT(D10,1)="3",1,0)</f>
        <v>0</v>
      </c>
      <c r="M10" s="72">
        <f>IF(LEFT(H10,1)="W",1,0)+IF(LEFT(G10,1)="W",1,0)+IF(LEFT(F10,1)="W",1,0)+IF(LEFT(E10,1)="W",1,0)+IF(LEFT(D10,1)="W",1,0)</f>
        <v>0</v>
      </c>
      <c r="N10" s="72">
        <f>IF(LEFT(H10,1)="L",1,0)+IF(LEFT(G10,1)="L",1,0)+IF(LEFT(F10,1)="L",1,0)+IF(LEFT(E10,1)="L",1,0)+IF(LEFT(D10,1)="L",1,0)</f>
        <v>0</v>
      </c>
      <c r="O10" s="93">
        <f>IF(SUM(K10:N10)=0,"",RANK(J10,$J$10:$J$14,0))</f>
        <v>1</v>
      </c>
      <c r="P10" s="3" t="str">
        <f>B10</f>
        <v>佐賀商Ａ</v>
      </c>
    </row>
    <row r="11" spans="1:16" s="9" customFormat="1" ht="25.5" customHeight="1">
      <c r="A11" s="4">
        <v>2</v>
      </c>
      <c r="B11" s="139" t="str">
        <f>IF('予選ﾘｰｸﾞ一覧'!C19="","",'予選ﾘｰｸﾞ一覧'!C19)</f>
        <v>明徳義塾Ｂ</v>
      </c>
      <c r="C11" s="140"/>
      <c r="D11" s="78" t="str">
        <f>IF(LEFT(E10,1)="W","L W/O",IF(LEFT(E10,1)="L","W W/O",IF(E10="-","-",RIGHT(E10,1)&amp;"-"&amp;LEFT(E10,1))))</f>
        <v>0-3</v>
      </c>
      <c r="E11" s="15"/>
      <c r="F11" s="13" t="s">
        <v>205</v>
      </c>
      <c r="G11" s="13" t="s">
        <v>208</v>
      </c>
      <c r="H11" s="13" t="s">
        <v>205</v>
      </c>
      <c r="I11" s="20" t="str">
        <f>IF(SUM(K11:N11)=0,"/",K11+M11&amp;"/"&amp;L11+N11)</f>
        <v>3/1</v>
      </c>
      <c r="J11" s="18">
        <f>IF(SUM(K11:N11)=0,"",K11*2+L11+M11*2)</f>
        <v>7</v>
      </c>
      <c r="K11" s="21">
        <f>IF(LEFT(H11,1)="3",1,0)+IF(LEFT(G11,1)="3",1,0)+IF(LEFT(F11,1)="3",1,0)+IF(LEFT(E11,1)="3",1,0)+IF(LEFT(D11,1)="3",1,0)</f>
        <v>3</v>
      </c>
      <c r="L11" s="22">
        <f>IF(RIGHT(H11,1)="3",1,0)+IF(RIGHT(G11,1)="3",1,0)+IF(RIGHT(F11,1)="3",1,0)+IF(RIGHT(E11,1)="3",1,0)+IF(RIGHT(D11,1)="3",1,0)</f>
        <v>1</v>
      </c>
      <c r="M11" s="23">
        <f>IF(LEFT(H11,1)="W",1,0)+IF(LEFT(G11,1)="W",1,0)+IF(LEFT(F11,1)="W",1,0)+IF(LEFT(E11,1)="W",1,0)+IF(LEFT(D11,1)="W",1,0)</f>
        <v>0</v>
      </c>
      <c r="N11" s="23">
        <f>IF(LEFT(H11,1)="L",1,0)+IF(LEFT(G11,1)="L",1,0)+IF(LEFT(F11,1)="L",1,0)+IF(LEFT(E11,1)="L",1,0)+IF(LEFT(D11,1)="L",1,0)</f>
        <v>0</v>
      </c>
      <c r="O11" s="94">
        <f>IF(SUM(K11:N11)=0,"",RANK(J11,$J$10:$J$14,0))</f>
        <v>2</v>
      </c>
      <c r="P11" s="3" t="str">
        <f>B11</f>
        <v>明徳義塾Ｂ</v>
      </c>
    </row>
    <row r="12" spans="1:16" ht="25.5" customHeight="1">
      <c r="A12" s="4">
        <v>3</v>
      </c>
      <c r="B12" s="139" t="str">
        <f>IF('予選ﾘｰｸﾞ一覧'!C21="","",'予選ﾘｰｸﾞ一覧'!C21)</f>
        <v>県和歌商Ｂ</v>
      </c>
      <c r="C12" s="140"/>
      <c r="D12" s="78" t="str">
        <f>IF(LEFT(F10,1)="W","L W/O",IF(LEFT(F10,1)="L","W W/O",IF(F10="-","-",RIGHT(F10,1)&amp;"-"&amp;LEFT(F10,1))))</f>
        <v>0-3</v>
      </c>
      <c r="E12" s="14" t="str">
        <f>IF(LEFT(F11,1)="W","L W/O",IF(LEFT(F11,1)="L","W W/O",IF(F11="-","-",RIGHT(F11,1)&amp;"-"&amp;LEFT(F11,1))))</f>
        <v>0-3</v>
      </c>
      <c r="F12" s="15"/>
      <c r="G12" s="13" t="s">
        <v>207</v>
      </c>
      <c r="H12" s="13" t="s">
        <v>205</v>
      </c>
      <c r="I12" s="20" t="str">
        <f>IF(SUM(K12:N12)=0,"/",K12+M12&amp;"/"&amp;L12+N12)</f>
        <v>1/3</v>
      </c>
      <c r="J12" s="18">
        <f>IF(SUM(K12:N12)=0,"",K12*2+L12+M12*2)</f>
        <v>5</v>
      </c>
      <c r="K12" s="21">
        <f>IF(LEFT(H12,1)="3",1,0)+IF(LEFT(G12,1)="3",1,0)+IF(LEFT(F12,1)="3",1,0)+IF(LEFT(E12,1)="3",1,0)+IF(LEFT(D12,1)="3",1,0)</f>
        <v>1</v>
      </c>
      <c r="L12" s="22">
        <f>IF(RIGHT(H12,1)="3",1,0)+IF(RIGHT(G12,1)="3",1,0)+IF(RIGHT(F12,1)="3",1,0)+IF(RIGHT(E12,1)="3",1,0)+IF(RIGHT(D12,1)="3",1,0)</f>
        <v>3</v>
      </c>
      <c r="M12" s="23">
        <f>IF(LEFT(H12,1)="W",1,0)+IF(LEFT(G12,1)="W",1,0)+IF(LEFT(F12,1)="W",1,0)+IF(LEFT(E12,1)="W",1,0)+IF(LEFT(D12,1)="W",1,0)</f>
        <v>0</v>
      </c>
      <c r="N12" s="23">
        <f>IF(LEFT(H12,1)="L",1,0)+IF(LEFT(G12,1)="L",1,0)+IF(LEFT(F12,1)="L",1,0)+IF(LEFT(E12,1)="L",1,0)+IF(LEFT(D12,1)="L",1,0)</f>
        <v>0</v>
      </c>
      <c r="O12" s="94">
        <f>IF(SUM(K12:N12)=0,"",RANK(J12,$J$10:$J$14,0))</f>
        <v>4</v>
      </c>
      <c r="P12" s="3" t="str">
        <f>B12</f>
        <v>県和歌商Ｂ</v>
      </c>
    </row>
    <row r="13" spans="1:16" ht="25.5" customHeight="1">
      <c r="A13" s="4">
        <v>4</v>
      </c>
      <c r="B13" s="139" t="str">
        <f>IF('予選ﾘｰｸﾞ一覧'!C23="","",'予選ﾘｰｸﾞ一覧'!C23)</f>
        <v>山口</v>
      </c>
      <c r="C13" s="140"/>
      <c r="D13" s="78" t="str">
        <f>IF(LEFT(G10,1)="W","L W/O",IF(LEFT(G10,1)="L","W W/O",IF(G10="-","-",RIGHT(G10,1)&amp;"-"&amp;LEFT(G10,1))))</f>
        <v>0-3</v>
      </c>
      <c r="E13" s="14" t="str">
        <f>IF(LEFT(G11,1)="W","L W/O",IF(LEFT(G11,1)="L","W W/O",IF(G11="-","-",RIGHT(G11,1)&amp;"-"&amp;LEFT(G11,1))))</f>
        <v>1-3</v>
      </c>
      <c r="F13" s="14" t="str">
        <f>IF(LEFT(G12,1)="W","L W/O",IF(LEFT(G12,1)="L","W W/O",IF(G12="-","-",RIGHT(G12,1)&amp;"-"&amp;LEFT(G12,1))))</f>
        <v>3-1</v>
      </c>
      <c r="G13" s="15"/>
      <c r="H13" s="13" t="s">
        <v>208</v>
      </c>
      <c r="I13" s="20" t="str">
        <f>IF(SUM(K13:N13)=0,"/",K13+M13&amp;"/"&amp;L13+N13)</f>
        <v>2/2</v>
      </c>
      <c r="J13" s="18">
        <f>IF(SUM(K13:N13)=0,"",K13*2+L13+M13*2)</f>
        <v>6</v>
      </c>
      <c r="K13" s="21">
        <f>IF(LEFT(H13,1)="3",1,0)+IF(LEFT(G13,1)="3",1,0)+IF(LEFT(F13,1)="3",1,0)+IF(LEFT(E13,1)="3",1,0)+IF(LEFT(D13,1)="3",1,0)</f>
        <v>2</v>
      </c>
      <c r="L13" s="22">
        <f>IF(RIGHT(H13,1)="3",1,0)+IF(RIGHT(G13,1)="3",1,0)+IF(RIGHT(F13,1)="3",1,0)+IF(RIGHT(E13,1)="3",1,0)+IF(RIGHT(D13,1)="3",1,0)</f>
        <v>2</v>
      </c>
      <c r="M13" s="23">
        <f>IF(LEFT(H13,1)="W",1,0)+IF(LEFT(G13,1)="W",1,0)+IF(LEFT(F13,1)="W",1,0)+IF(LEFT(E13,1)="W",1,0)+IF(LEFT(D13,1)="W",1,0)</f>
        <v>0</v>
      </c>
      <c r="N13" s="23">
        <f>IF(LEFT(H13,1)="L",1,0)+IF(LEFT(G13,1)="L",1,0)+IF(LEFT(F13,1)="L",1,0)+IF(LEFT(E13,1)="L",1,0)+IF(LEFT(D13,1)="L",1,0)</f>
        <v>0</v>
      </c>
      <c r="O13" s="94">
        <f>IF(SUM(K13:N13)=0,"",RANK(J13,$J$10:$J$14,0))</f>
        <v>3</v>
      </c>
      <c r="P13" s="3" t="str">
        <f>B13</f>
        <v>山口</v>
      </c>
    </row>
    <row r="14" spans="1:16" ht="25.5" customHeight="1" thickBot="1">
      <c r="A14" s="5">
        <v>5</v>
      </c>
      <c r="B14" s="145" t="str">
        <f>IF('予選ﾘｰｸﾞ一覧'!C25="","",'予選ﾘｰｸﾞ一覧'!C25)</f>
        <v>坂出</v>
      </c>
      <c r="C14" s="146"/>
      <c r="D14" s="79" t="str">
        <f>IF(LEFT(H10,1)="W","L W/O",IF(LEFT(H10,1)="L","W W/O",IF(H10="-","-",RIGHT(H10,1)&amp;"-"&amp;LEFT(H10,1))))</f>
        <v>0-3</v>
      </c>
      <c r="E14" s="16" t="str">
        <f>IF(LEFT(H11,1)="W","L W/O",IF(LEFT(H11,1)="L","W W/O",IF(H11="-","-",RIGHT(H11,1)&amp;"-"&amp;LEFT(H11,1))))</f>
        <v>0-3</v>
      </c>
      <c r="F14" s="16" t="str">
        <f>IF(LEFT(H12,1)="W","L W/O",IF(LEFT(H12,1)="L","W W/O",IF(H12="-","-",RIGHT(H12,1)&amp;"-"&amp;LEFT(H12,1))))</f>
        <v>0-3</v>
      </c>
      <c r="G14" s="16" t="str">
        <f>IF(LEFT(H13,1)="W","L W/O",IF(LEFT(H13,1)="L","W W/O",IF(H13="-","-",RIGHT(H13,1)&amp;"-"&amp;LEFT(H13,1))))</f>
        <v>1-3</v>
      </c>
      <c r="H14" s="17"/>
      <c r="I14" s="24" t="str">
        <f>IF(SUM(K14:N14)=0,"/",K14+M14&amp;"/"&amp;L14+N14)</f>
        <v>0/4</v>
      </c>
      <c r="J14" s="19">
        <f>IF(SUM(K14:N14)=0,"",K14*2+L14+M14*2)</f>
        <v>4</v>
      </c>
      <c r="K14" s="25">
        <f>IF(LEFT(H14,1)="3",1,0)+IF(LEFT(G14,1)="3",1,0)+IF(LEFT(F14,1)="3",1,0)+IF(LEFT(E14,1)="3",1,0)+IF(LEFT(D14,1)="3",1,0)</f>
        <v>0</v>
      </c>
      <c r="L14" s="26">
        <f>IF(RIGHT(H14,1)="3",1,0)+IF(RIGHT(G14,1)="3",1,0)+IF(RIGHT(F14,1)="3",1,0)+IF(RIGHT(E14,1)="3",1,0)+IF(RIGHT(D14,1)="3",1,0)</f>
        <v>4</v>
      </c>
      <c r="M14" s="27">
        <f>IF(LEFT(H14,1)="W",1,0)+IF(LEFT(G14,1)="W",1,0)+IF(LEFT(F14,1)="W",1,0)+IF(LEFT(E14,1)="W",1,0)+IF(LEFT(D14,1)="W",1,0)</f>
        <v>0</v>
      </c>
      <c r="N14" s="27">
        <f>IF(LEFT(H14,1)="L",1,0)+IF(LEFT(G14,1)="L",1,0)+IF(LEFT(F14,1)="L",1,0)+IF(LEFT(E14,1)="L",1,0)+IF(LEFT(D14,1)="L",1,0)</f>
        <v>0</v>
      </c>
      <c r="O14" s="95">
        <f>IF(SUM(K14:N14)=0,"",RANK(J14,$J$10:$J$14,0))</f>
        <v>5</v>
      </c>
      <c r="P14" s="3" t="str">
        <f>B14</f>
        <v>坂出</v>
      </c>
    </row>
    <row r="15" spans="1:15" ht="25.5" customHeight="1" thickBot="1">
      <c r="A15" s="44"/>
      <c r="B15" s="45"/>
      <c r="C15" s="45"/>
      <c r="D15" s="46"/>
      <c r="E15" s="46"/>
      <c r="F15" s="46"/>
      <c r="G15" s="46"/>
      <c r="H15" s="47"/>
      <c r="I15" s="48"/>
      <c r="J15" s="48"/>
      <c r="K15" s="49"/>
      <c r="L15" s="49"/>
      <c r="M15" s="49"/>
      <c r="N15" s="49"/>
      <c r="O15" s="48"/>
    </row>
    <row r="16" spans="1:15" ht="25.5" customHeight="1" thickBot="1">
      <c r="A16" s="141" t="s">
        <v>146</v>
      </c>
      <c r="B16" s="142"/>
      <c r="C16" s="80" t="s">
        <v>168</v>
      </c>
      <c r="D16" s="96" t="str">
        <f>IF(B17="","",B17)</f>
        <v>鹿児島女Ａ</v>
      </c>
      <c r="E16" s="97" t="str">
        <f>IF(B18="","",B18)</f>
        <v>明石南</v>
      </c>
      <c r="F16" s="97" t="str">
        <f>IF(B19="","",B19)</f>
        <v>出雲西Ｂ</v>
      </c>
      <c r="G16" s="97" t="str">
        <f>IF(B20="","",B20)</f>
        <v>高松中央</v>
      </c>
      <c r="H16" s="98" t="str">
        <f>IF(B21="","",B21)</f>
        <v>鳴門渦潮</v>
      </c>
      <c r="I16" s="73" t="s">
        <v>8</v>
      </c>
      <c r="J16" s="74" t="s">
        <v>1</v>
      </c>
      <c r="K16" s="75" t="s">
        <v>2</v>
      </c>
      <c r="L16" s="33" t="s">
        <v>3</v>
      </c>
      <c r="M16" s="33" t="s">
        <v>7</v>
      </c>
      <c r="N16" s="33" t="s">
        <v>6</v>
      </c>
      <c r="O16" s="76" t="s">
        <v>0</v>
      </c>
    </row>
    <row r="17" spans="1:16" ht="25.5" customHeight="1">
      <c r="A17" s="66">
        <v>1</v>
      </c>
      <c r="B17" s="143" t="str">
        <f>IF('予選ﾘｰｸﾞ一覧'!D17="","",'予選ﾘｰｸﾞ一覧'!D17)</f>
        <v>鹿児島女Ａ</v>
      </c>
      <c r="C17" s="144"/>
      <c r="D17" s="77"/>
      <c r="E17" s="67" t="s">
        <v>208</v>
      </c>
      <c r="F17" s="67" t="s">
        <v>205</v>
      </c>
      <c r="G17" s="67" t="s">
        <v>205</v>
      </c>
      <c r="H17" s="67" t="s">
        <v>205</v>
      </c>
      <c r="I17" s="68" t="str">
        <f>IF(SUM(K17:N17)=0,"/",K17+M17&amp;"/"&amp;L17+N17)</f>
        <v>4/0</v>
      </c>
      <c r="J17" s="69">
        <f>IF(SUM(K17:N17)=0,"",K17*2+L17+M17*2)</f>
        <v>8</v>
      </c>
      <c r="K17" s="70">
        <f>IF(LEFT(H17,1)="3",1,0)+IF(LEFT(G17,1)="3",1,0)+IF(LEFT(F17,1)="3",1,0)+IF(LEFT(E17,1)="3",1,0)+IF(LEFT(D17,1)="3",1,0)</f>
        <v>4</v>
      </c>
      <c r="L17" s="71">
        <f>IF(RIGHT(H17,1)="3",1,0)+IF(RIGHT(G17,1)="3",1,0)+IF(RIGHT(F17,1)="3",1,0)+IF(RIGHT(E17,1)="3",1,0)+IF(RIGHT(D17,1)="3",1,0)</f>
        <v>0</v>
      </c>
      <c r="M17" s="72">
        <f>IF(LEFT(H17,1)="W",1,0)+IF(LEFT(G17,1)="W",1,0)+IF(LEFT(F17,1)="W",1,0)+IF(LEFT(E17,1)="W",1,0)+IF(LEFT(D17,1)="W",1,0)</f>
        <v>0</v>
      </c>
      <c r="N17" s="72">
        <f>IF(LEFT(H17,1)="L",1,0)+IF(LEFT(G17,1)="L",1,0)+IF(LEFT(F17,1)="L",1,0)+IF(LEFT(E17,1)="L",1,0)+IF(LEFT(D17,1)="L",1,0)</f>
        <v>0</v>
      </c>
      <c r="O17" s="93">
        <f>IF(SUM(K17:N17)=0,"",RANK(J17,$J$17:$J$21,0))</f>
        <v>1</v>
      </c>
      <c r="P17" s="3" t="str">
        <f>B17</f>
        <v>鹿児島女Ａ</v>
      </c>
    </row>
    <row r="18" spans="1:16" s="9" customFormat="1" ht="25.5" customHeight="1">
      <c r="A18" s="4">
        <v>2</v>
      </c>
      <c r="B18" s="139" t="str">
        <f>IF('予選ﾘｰｸﾞ一覧'!D19="","",'予選ﾘｰｸﾞ一覧'!D19)</f>
        <v>明石南</v>
      </c>
      <c r="C18" s="140"/>
      <c r="D18" s="78" t="str">
        <f>IF(LEFT(E17,1)="W","L W/O",IF(LEFT(E17,1)="L","W W/O",IF(E17="-","-",RIGHT(E17,1)&amp;"-"&amp;LEFT(E17,1))))</f>
        <v>1-3</v>
      </c>
      <c r="E18" s="15"/>
      <c r="F18" s="13" t="s">
        <v>208</v>
      </c>
      <c r="G18" s="13" t="s">
        <v>205</v>
      </c>
      <c r="H18" s="13" t="s">
        <v>205</v>
      </c>
      <c r="I18" s="20" t="str">
        <f>IF(SUM(K18:N18)=0,"/",K18+M18&amp;"/"&amp;L18+N18)</f>
        <v>3/1</v>
      </c>
      <c r="J18" s="18">
        <f>IF(SUM(K18:N18)=0,"",K18*2+L18+M18*2)</f>
        <v>7</v>
      </c>
      <c r="K18" s="21">
        <f>IF(LEFT(H18,1)="3",1,0)+IF(LEFT(G18,1)="3",1,0)+IF(LEFT(F18,1)="3",1,0)+IF(LEFT(E18,1)="3",1,0)+IF(LEFT(D18,1)="3",1,0)</f>
        <v>3</v>
      </c>
      <c r="L18" s="22">
        <f>IF(RIGHT(H18,1)="3",1,0)+IF(RIGHT(G18,1)="3",1,0)+IF(RIGHT(F18,1)="3",1,0)+IF(RIGHT(E18,1)="3",1,0)+IF(RIGHT(D18,1)="3",1,0)</f>
        <v>1</v>
      </c>
      <c r="M18" s="23">
        <f>IF(LEFT(H18,1)="W",1,0)+IF(LEFT(G18,1)="W",1,0)+IF(LEFT(F18,1)="W",1,0)+IF(LEFT(E18,1)="W",1,0)+IF(LEFT(D18,1)="W",1,0)</f>
        <v>0</v>
      </c>
      <c r="N18" s="23">
        <f>IF(LEFT(H18,1)="L",1,0)+IF(LEFT(G18,1)="L",1,0)+IF(LEFT(F18,1)="L",1,0)+IF(LEFT(E18,1)="L",1,0)+IF(LEFT(D18,1)="L",1,0)</f>
        <v>0</v>
      </c>
      <c r="O18" s="94">
        <f>IF(SUM(K18:N18)=0,"",RANK(J18,$J$17:$J$21,0))</f>
        <v>2</v>
      </c>
      <c r="P18" s="3" t="str">
        <f>B18</f>
        <v>明石南</v>
      </c>
    </row>
    <row r="19" spans="1:16" ht="25.5" customHeight="1">
      <c r="A19" s="4">
        <v>3</v>
      </c>
      <c r="B19" s="139" t="str">
        <f>IF('予選ﾘｰｸﾞ一覧'!D21="","",'予選ﾘｰｸﾞ一覧'!D21)</f>
        <v>出雲西Ｂ</v>
      </c>
      <c r="C19" s="140"/>
      <c r="D19" s="78" t="str">
        <f>IF(LEFT(F17,1)="W","L W/O",IF(LEFT(F17,1)="L","W W/O",IF(F17="-","-",RIGHT(F17,1)&amp;"-"&amp;LEFT(F17,1))))</f>
        <v>0-3</v>
      </c>
      <c r="E19" s="14" t="str">
        <f>IF(LEFT(F18,1)="W","L W/O",IF(LEFT(F18,1)="L","W W/O",IF(F18="-","-",RIGHT(F18,1)&amp;"-"&amp;LEFT(F18,1))))</f>
        <v>1-3</v>
      </c>
      <c r="F19" s="15"/>
      <c r="G19" s="13" t="s">
        <v>205</v>
      </c>
      <c r="H19" s="13" t="s">
        <v>208</v>
      </c>
      <c r="I19" s="20" t="str">
        <f>IF(SUM(K19:N19)=0,"/",K19+M19&amp;"/"&amp;L19+N19)</f>
        <v>2/2</v>
      </c>
      <c r="J19" s="18">
        <f>IF(SUM(K19:N19)=0,"",K19*2+L19+M19*2)</f>
        <v>6</v>
      </c>
      <c r="K19" s="21">
        <f>IF(LEFT(H19,1)="3",1,0)+IF(LEFT(G19,1)="3",1,0)+IF(LEFT(F19,1)="3",1,0)+IF(LEFT(E19,1)="3",1,0)+IF(LEFT(D19,1)="3",1,0)</f>
        <v>2</v>
      </c>
      <c r="L19" s="22">
        <f>IF(RIGHT(H19,1)="3",1,0)+IF(RIGHT(G19,1)="3",1,0)+IF(RIGHT(F19,1)="3",1,0)+IF(RIGHT(E19,1)="3",1,0)+IF(RIGHT(D19,1)="3",1,0)</f>
        <v>2</v>
      </c>
      <c r="M19" s="23">
        <f>IF(LEFT(H19,1)="W",1,0)+IF(LEFT(G19,1)="W",1,0)+IF(LEFT(F19,1)="W",1,0)+IF(LEFT(E19,1)="W",1,0)+IF(LEFT(D19,1)="W",1,0)</f>
        <v>0</v>
      </c>
      <c r="N19" s="23">
        <f>IF(LEFT(H19,1)="L",1,0)+IF(LEFT(G19,1)="L",1,0)+IF(LEFT(F19,1)="L",1,0)+IF(LEFT(E19,1)="L",1,0)+IF(LEFT(D19,1)="L",1,0)</f>
        <v>0</v>
      </c>
      <c r="O19" s="94">
        <f>IF(SUM(K19:N19)=0,"",RANK(J19,$J$17:$J$21,0))</f>
        <v>3</v>
      </c>
      <c r="P19" s="3" t="str">
        <f>B19</f>
        <v>出雲西Ｂ</v>
      </c>
    </row>
    <row r="20" spans="1:16" ht="25.5" customHeight="1">
      <c r="A20" s="4">
        <v>4</v>
      </c>
      <c r="B20" s="139" t="str">
        <f>IF('予選ﾘｰｸﾞ一覧'!D23="","",'予選ﾘｰｸﾞ一覧'!D23)</f>
        <v>高松中央</v>
      </c>
      <c r="C20" s="140"/>
      <c r="D20" s="78" t="str">
        <f>IF(LEFT(G17,1)="W","L W/O",IF(LEFT(G17,1)="L","W W/O",IF(G17="-","-",RIGHT(G17,1)&amp;"-"&amp;LEFT(G17,1))))</f>
        <v>0-3</v>
      </c>
      <c r="E20" s="14" t="str">
        <f>IF(LEFT(G18,1)="W","L W/O",IF(LEFT(G18,1)="L","W W/O",IF(G18="-","-",RIGHT(G18,1)&amp;"-"&amp;LEFT(G18,1))))</f>
        <v>0-3</v>
      </c>
      <c r="F20" s="14" t="str">
        <f>IF(LEFT(G19,1)="W","L W/O",IF(LEFT(G19,1)="L","W W/O",IF(G19="-","-",RIGHT(G19,1)&amp;"-"&amp;LEFT(G19,1))))</f>
        <v>0-3</v>
      </c>
      <c r="G20" s="15"/>
      <c r="H20" s="13" t="s">
        <v>208</v>
      </c>
      <c r="I20" s="20" t="str">
        <f>IF(SUM(K20:N20)=0,"/",K20+M20&amp;"/"&amp;L20+N20)</f>
        <v>1/3</v>
      </c>
      <c r="J20" s="18">
        <f>IF(SUM(K20:N20)=0,"",K20*2+L20+M20*2)</f>
        <v>5</v>
      </c>
      <c r="K20" s="21">
        <f>IF(LEFT(H20,1)="3",1,0)+IF(LEFT(G20,1)="3",1,0)+IF(LEFT(F20,1)="3",1,0)+IF(LEFT(E20,1)="3",1,0)+IF(LEFT(D20,1)="3",1,0)</f>
        <v>1</v>
      </c>
      <c r="L20" s="22">
        <f>IF(RIGHT(H20,1)="3",1,0)+IF(RIGHT(G20,1)="3",1,0)+IF(RIGHT(F20,1)="3",1,0)+IF(RIGHT(E20,1)="3",1,0)+IF(RIGHT(D20,1)="3",1,0)</f>
        <v>3</v>
      </c>
      <c r="M20" s="23">
        <f>IF(LEFT(H20,1)="W",1,0)+IF(LEFT(G20,1)="W",1,0)+IF(LEFT(F20,1)="W",1,0)+IF(LEFT(E20,1)="W",1,0)+IF(LEFT(D20,1)="W",1,0)</f>
        <v>0</v>
      </c>
      <c r="N20" s="23">
        <f>IF(LEFT(H20,1)="L",1,0)+IF(LEFT(G20,1)="L",1,0)+IF(LEFT(F20,1)="L",1,0)+IF(LEFT(E20,1)="L",1,0)+IF(LEFT(D20,1)="L",1,0)</f>
        <v>0</v>
      </c>
      <c r="O20" s="94">
        <f>IF(SUM(K20:N20)=0,"",RANK(J20,$J$17:$J$21,0))</f>
        <v>4</v>
      </c>
      <c r="P20" s="3" t="str">
        <f>B20</f>
        <v>高松中央</v>
      </c>
    </row>
    <row r="21" spans="1:16" ht="25.5" customHeight="1" thickBot="1">
      <c r="A21" s="5">
        <v>5</v>
      </c>
      <c r="B21" s="145" t="str">
        <f>IF('予選ﾘｰｸﾞ一覧'!D25="","",'予選ﾘｰｸﾞ一覧'!D25)</f>
        <v>鳴門渦潮</v>
      </c>
      <c r="C21" s="146"/>
      <c r="D21" s="79" t="str">
        <f>IF(LEFT(H17,1)="W","L W/O",IF(LEFT(H17,1)="L","W W/O",IF(H17="-","-",RIGHT(H17,1)&amp;"-"&amp;LEFT(H17,1))))</f>
        <v>0-3</v>
      </c>
      <c r="E21" s="16" t="str">
        <f>IF(LEFT(H18,1)="W","L W/O",IF(LEFT(H18,1)="L","W W/O",IF(H18="-","-",RIGHT(H18,1)&amp;"-"&amp;LEFT(H18,1))))</f>
        <v>0-3</v>
      </c>
      <c r="F21" s="16" t="str">
        <f>IF(LEFT(H19,1)="W","L W/O",IF(LEFT(H19,1)="L","W W/O",IF(H19="-","-",RIGHT(H19,1)&amp;"-"&amp;LEFT(H19,1))))</f>
        <v>1-3</v>
      </c>
      <c r="G21" s="16" t="str">
        <f>IF(LEFT(H20,1)="W","L W/O",IF(LEFT(H20,1)="L","W W/O",IF(H20="-","-",RIGHT(H20,1)&amp;"-"&amp;LEFT(H20,1))))</f>
        <v>1-3</v>
      </c>
      <c r="H21" s="17"/>
      <c r="I21" s="24" t="str">
        <f>IF(SUM(K21:N21)=0,"/",K21+M21&amp;"/"&amp;L21+N21)</f>
        <v>0/4</v>
      </c>
      <c r="J21" s="19">
        <f>IF(SUM(K21:N21)=0,"",K21*2+L21+M21*2)</f>
        <v>4</v>
      </c>
      <c r="K21" s="25">
        <f>IF(LEFT(H21,1)="3",1,0)+IF(LEFT(G21,1)="3",1,0)+IF(LEFT(F21,1)="3",1,0)+IF(LEFT(E21,1)="3",1,0)+IF(LEFT(D21,1)="3",1,0)</f>
        <v>0</v>
      </c>
      <c r="L21" s="26">
        <f>IF(RIGHT(H21,1)="3",1,0)+IF(RIGHT(G21,1)="3",1,0)+IF(RIGHT(F21,1)="3",1,0)+IF(RIGHT(E21,1)="3",1,0)+IF(RIGHT(D21,1)="3",1,0)</f>
        <v>4</v>
      </c>
      <c r="M21" s="27">
        <f>IF(LEFT(H21,1)="W",1,0)+IF(LEFT(G21,1)="W",1,0)+IF(LEFT(F21,1)="W",1,0)+IF(LEFT(E21,1)="W",1,0)+IF(LEFT(D21,1)="W",1,0)</f>
        <v>0</v>
      </c>
      <c r="N21" s="27">
        <f>IF(LEFT(H21,1)="L",1,0)+IF(LEFT(G21,1)="L",1,0)+IF(LEFT(F21,1)="L",1,0)+IF(LEFT(E21,1)="L",1,0)+IF(LEFT(D21,1)="L",1,0)</f>
        <v>0</v>
      </c>
      <c r="O21" s="95">
        <f>IF(SUM(K21:N21)=0,"",RANK(J21,$J$17:$J$21,0))</f>
        <v>5</v>
      </c>
      <c r="P21" s="3" t="str">
        <f>B21</f>
        <v>鳴門渦潮</v>
      </c>
    </row>
    <row r="22" spans="1:15" ht="25.5" customHeight="1" thickBot="1">
      <c r="A22" s="28"/>
      <c r="B22" s="35"/>
      <c r="C22" s="35"/>
      <c r="D22" s="36"/>
      <c r="E22" s="36"/>
      <c r="F22" s="36"/>
      <c r="G22" s="36"/>
      <c r="H22" s="37"/>
      <c r="I22" s="38"/>
      <c r="J22" s="38"/>
      <c r="K22" s="39"/>
      <c r="L22" s="39"/>
      <c r="M22" s="39"/>
      <c r="N22" s="39"/>
      <c r="O22" s="38"/>
    </row>
    <row r="23" spans="1:15" ht="25.5" customHeight="1" thickBot="1">
      <c r="A23" s="141" t="s">
        <v>147</v>
      </c>
      <c r="B23" s="142"/>
      <c r="C23" s="80" t="s">
        <v>169</v>
      </c>
      <c r="D23" s="96" t="str">
        <f>IF(B24="","",B24)</f>
        <v>玉名女子</v>
      </c>
      <c r="E23" s="97" t="str">
        <f>IF(B25="","",B25)</f>
        <v>美作</v>
      </c>
      <c r="F23" s="97" t="str">
        <f>IF(B26="","",B26)</f>
        <v>生駒Ｂ</v>
      </c>
      <c r="G23" s="97" t="str">
        <f>IF(B27="","",B27)</f>
        <v>川之石</v>
      </c>
      <c r="H23" s="98" t="str">
        <f>IF(B28="","",B28)</f>
        <v>高松北</v>
      </c>
      <c r="I23" s="73" t="s">
        <v>8</v>
      </c>
      <c r="J23" s="74" t="s">
        <v>1</v>
      </c>
      <c r="K23" s="75" t="s">
        <v>2</v>
      </c>
      <c r="L23" s="33" t="s">
        <v>3</v>
      </c>
      <c r="M23" s="33" t="s">
        <v>7</v>
      </c>
      <c r="N23" s="33" t="s">
        <v>6</v>
      </c>
      <c r="O23" s="76" t="s">
        <v>0</v>
      </c>
    </row>
    <row r="24" spans="1:16" ht="25.5" customHeight="1">
      <c r="A24" s="66">
        <v>1</v>
      </c>
      <c r="B24" s="143" t="str">
        <f>IF('予選ﾘｰｸﾞ一覧'!E17="","",'予選ﾘｰｸﾞ一覧'!E17)</f>
        <v>玉名女子</v>
      </c>
      <c r="C24" s="144"/>
      <c r="D24" s="77"/>
      <c r="E24" s="67" t="s">
        <v>202</v>
      </c>
      <c r="F24" s="67" t="s">
        <v>205</v>
      </c>
      <c r="G24" s="67" t="s">
        <v>205</v>
      </c>
      <c r="H24" s="67" t="s">
        <v>205</v>
      </c>
      <c r="I24" s="68" t="str">
        <f>IF(SUM(K24:N24)=0,"/",K24+M24&amp;"/"&amp;L24+N24)</f>
        <v>4/0</v>
      </c>
      <c r="J24" s="69">
        <f>IF(SUM(K24:N24)=0,"",K24*2+L24+M24*2)</f>
        <v>8</v>
      </c>
      <c r="K24" s="70">
        <f>IF(LEFT(H24,1)="3",1,0)+IF(LEFT(G24,1)="3",1,0)+IF(LEFT(F24,1)="3",1,0)+IF(LEFT(E24,1)="3",1,0)+IF(LEFT(D24,1)="3",1,0)</f>
        <v>4</v>
      </c>
      <c r="L24" s="71">
        <f>IF(RIGHT(H24,1)="3",1,0)+IF(RIGHT(G24,1)="3",1,0)+IF(RIGHT(F24,1)="3",1,0)+IF(RIGHT(E24,1)="3",1,0)+IF(RIGHT(D24,1)="3",1,0)</f>
        <v>0</v>
      </c>
      <c r="M24" s="72">
        <f>IF(LEFT(H24,1)="W",1,0)+IF(LEFT(G24,1)="W",1,0)+IF(LEFT(F24,1)="W",1,0)+IF(LEFT(E24,1)="W",1,0)+IF(LEFT(D24,1)="W",1,0)</f>
        <v>0</v>
      </c>
      <c r="N24" s="72">
        <f>IF(LEFT(H24,1)="L",1,0)+IF(LEFT(G24,1)="L",1,0)+IF(LEFT(F24,1)="L",1,0)+IF(LEFT(E24,1)="L",1,0)+IF(LEFT(D24,1)="L",1,0)</f>
        <v>0</v>
      </c>
      <c r="O24" s="93">
        <f>IF(SUM(K24:N24)=0,"",RANK(J24,J24:J28,0))</f>
        <v>1</v>
      </c>
      <c r="P24" s="3" t="str">
        <f>B24</f>
        <v>玉名女子</v>
      </c>
    </row>
    <row r="25" spans="1:16" ht="25.5" customHeight="1">
      <c r="A25" s="4">
        <v>2</v>
      </c>
      <c r="B25" s="139" t="str">
        <f>IF('予選ﾘｰｸﾞ一覧'!E19="","",'予選ﾘｰｸﾞ一覧'!E19)</f>
        <v>美作</v>
      </c>
      <c r="C25" s="140"/>
      <c r="D25" s="14" t="str">
        <f>IF(LEFT(E24,1)="W","L W/O",IF(LEFT(E24,1)="L","W W/O",IF(E24="-","-",RIGHT(E24,1)&amp;"-"&amp;LEFT(E24,1))))</f>
        <v>2-3</v>
      </c>
      <c r="E25" s="15"/>
      <c r="F25" s="13" t="s">
        <v>205</v>
      </c>
      <c r="G25" s="13" t="s">
        <v>202</v>
      </c>
      <c r="H25" s="13" t="s">
        <v>205</v>
      </c>
      <c r="I25" s="20" t="str">
        <f>IF(SUM(K25:N25)=0,"/",K25+M25&amp;"/"&amp;L25+N25)</f>
        <v>3/1</v>
      </c>
      <c r="J25" s="18">
        <f>IF(SUM(K25:N25)=0,"",K25*2+L25+M25*2)</f>
        <v>7</v>
      </c>
      <c r="K25" s="21">
        <f>IF(LEFT(H25,1)="3",1,0)+IF(LEFT(G25,1)="3",1,0)+IF(LEFT(F25,1)="3",1,0)+IF(LEFT(E25,1)="3",1,0)+IF(LEFT(D25,1)="3",1,0)</f>
        <v>3</v>
      </c>
      <c r="L25" s="22">
        <f>IF(RIGHT(H25,1)="3",1,0)+IF(RIGHT(G25,1)="3",1,0)+IF(RIGHT(F25,1)="3",1,0)+IF(RIGHT(E25,1)="3",1,0)+IF(RIGHT(D25,1)="3",1,0)</f>
        <v>1</v>
      </c>
      <c r="M25" s="23">
        <f>IF(LEFT(H25,1)="W",1,0)+IF(LEFT(G25,1)="W",1,0)+IF(LEFT(F25,1)="W",1,0)+IF(LEFT(E25,1)="W",1,0)+IF(LEFT(D25,1)="W",1,0)</f>
        <v>0</v>
      </c>
      <c r="N25" s="23">
        <f>IF(LEFT(H25,1)="L",1,0)+IF(LEFT(G25,1)="L",1,0)+IF(LEFT(F25,1)="L",1,0)+IF(LEFT(E25,1)="L",1,0)+IF(LEFT(D25,1)="L",1,0)</f>
        <v>0</v>
      </c>
      <c r="O25" s="94">
        <f>IF(SUM(K25:N25)=0,"",RANK(J25,J24:J28,0))</f>
        <v>2</v>
      </c>
      <c r="P25" s="3" t="str">
        <f>B25</f>
        <v>美作</v>
      </c>
    </row>
    <row r="26" spans="1:16" ht="25.5" customHeight="1">
      <c r="A26" s="4">
        <v>3</v>
      </c>
      <c r="B26" s="139" t="str">
        <f>IF('予選ﾘｰｸﾞ一覧'!E21="","",'予選ﾘｰｸﾞ一覧'!E21)</f>
        <v>生駒Ｂ</v>
      </c>
      <c r="C26" s="140"/>
      <c r="D26" s="78" t="str">
        <f>IF(LEFT(F24,1)="W","L W/O",IF(LEFT(F24,1)="L","W W/O",IF(F24="-","-",RIGHT(F24,1)&amp;"-"&amp;LEFT(F24,1))))</f>
        <v>0-3</v>
      </c>
      <c r="E26" s="14" t="str">
        <f>IF(LEFT(F25,1)="W","L W/O",IF(LEFT(F25,1)="L","W W/O",IF(F25="-","-",RIGHT(F25,1)&amp;"-"&amp;LEFT(F25,1))))</f>
        <v>0-3</v>
      </c>
      <c r="F26" s="15"/>
      <c r="G26" s="13" t="s">
        <v>207</v>
      </c>
      <c r="H26" s="13" t="s">
        <v>208</v>
      </c>
      <c r="I26" s="20" t="str">
        <f>IF(SUM(K26:N26)=0,"/",K26+M26&amp;"/"&amp;L26+N26)</f>
        <v>1/3</v>
      </c>
      <c r="J26" s="18">
        <f>IF(SUM(K26:N26)=0,"",K26*2+L26+M26*2)</f>
        <v>5</v>
      </c>
      <c r="K26" s="21">
        <f>IF(LEFT(H26,1)="3",1,0)+IF(LEFT(G26,1)="3",1,0)+IF(LEFT(F26,1)="3",1,0)+IF(LEFT(E26,1)="3",1,0)+IF(LEFT(D26,1)="3",1,0)</f>
        <v>1</v>
      </c>
      <c r="L26" s="22">
        <f>IF(RIGHT(H26,1)="3",1,0)+IF(RIGHT(G26,1)="3",1,0)+IF(RIGHT(F26,1)="3",1,0)+IF(RIGHT(E26,1)="3",1,0)+IF(RIGHT(D26,1)="3",1,0)</f>
        <v>3</v>
      </c>
      <c r="M26" s="23">
        <f>IF(LEFT(H26,1)="W",1,0)+IF(LEFT(G26,1)="W",1,0)+IF(LEFT(F26,1)="W",1,0)+IF(LEFT(E26,1)="W",1,0)+IF(LEFT(D26,1)="W",1,0)</f>
        <v>0</v>
      </c>
      <c r="N26" s="23">
        <f>IF(LEFT(H26,1)="L",1,0)+IF(LEFT(G26,1)="L",1,0)+IF(LEFT(F26,1)="L",1,0)+IF(LEFT(E26,1)="L",1,0)+IF(LEFT(D26,1)="L",1,0)</f>
        <v>0</v>
      </c>
      <c r="O26" s="94">
        <f>IF(SUM(K26:N26)=0,"",RANK(J26,J24:J28,0))</f>
        <v>4</v>
      </c>
      <c r="P26" s="3" t="str">
        <f>B26</f>
        <v>生駒Ｂ</v>
      </c>
    </row>
    <row r="27" spans="1:16" ht="25.5" customHeight="1">
      <c r="A27" s="4">
        <v>4</v>
      </c>
      <c r="B27" s="139" t="str">
        <f>IF('予選ﾘｰｸﾞ一覧'!E23="","",'予選ﾘｰｸﾞ一覧'!E23)</f>
        <v>川之石</v>
      </c>
      <c r="C27" s="140"/>
      <c r="D27" s="78" t="str">
        <f>IF(LEFT(G24,1)="W","L W/O",IF(LEFT(G24,1)="L","W W/O",IF(G24="-","-",RIGHT(G24,1)&amp;"-"&amp;LEFT(G24,1))))</f>
        <v>0-3</v>
      </c>
      <c r="E27" s="14" t="str">
        <f>IF(LEFT(G25,1)="W","L W/O",IF(LEFT(G25,1)="L","W W/O",IF(G25="-","-",RIGHT(G25,1)&amp;"-"&amp;LEFT(G25,1))))</f>
        <v>2-3</v>
      </c>
      <c r="F27" s="14" t="str">
        <f>IF(LEFT(G26,1)="W","L W/O",IF(LEFT(G26,1)="L","W W/O",IF(G26="-","-",RIGHT(G26,1)&amp;"-"&amp;LEFT(G26,1))))</f>
        <v>3-1</v>
      </c>
      <c r="G27" s="15"/>
      <c r="H27" s="13" t="s">
        <v>208</v>
      </c>
      <c r="I27" s="20" t="str">
        <f>IF(SUM(K27:N27)=0,"/",K27+M27&amp;"/"&amp;L27+N27)</f>
        <v>2/2</v>
      </c>
      <c r="J27" s="18">
        <f>IF(SUM(K27:N27)=0,"",K27*2+L27+M27*2)</f>
        <v>6</v>
      </c>
      <c r="K27" s="21">
        <f>IF(LEFT(H27,1)="3",1,0)+IF(LEFT(G27,1)="3",1,0)+IF(LEFT(F27,1)="3",1,0)+IF(LEFT(E27,1)="3",1,0)+IF(LEFT(D27,1)="3",1,0)</f>
        <v>2</v>
      </c>
      <c r="L27" s="22">
        <f>IF(RIGHT(H27,1)="3",1,0)+IF(RIGHT(G27,1)="3",1,0)+IF(RIGHT(F27,1)="3",1,0)+IF(RIGHT(E27,1)="3",1,0)+IF(RIGHT(D27,1)="3",1,0)</f>
        <v>2</v>
      </c>
      <c r="M27" s="23">
        <f>IF(LEFT(H27,1)="W",1,0)+IF(LEFT(G27,1)="W",1,0)+IF(LEFT(F27,1)="W",1,0)+IF(LEFT(E27,1)="W",1,0)+IF(LEFT(D27,1)="W",1,0)</f>
        <v>0</v>
      </c>
      <c r="N27" s="23">
        <f>IF(LEFT(H27,1)="L",1,0)+IF(LEFT(G27,1)="L",1,0)+IF(LEFT(F27,1)="L",1,0)+IF(LEFT(E27,1)="L",1,0)+IF(LEFT(D27,1)="L",1,0)</f>
        <v>0</v>
      </c>
      <c r="O27" s="94">
        <f>IF(SUM(K27:N27)=0,"",RANK(J27,J24:J28,0))</f>
        <v>3</v>
      </c>
      <c r="P27" s="3" t="str">
        <f>B27</f>
        <v>川之石</v>
      </c>
    </row>
    <row r="28" spans="1:16" ht="25.5" customHeight="1" thickBot="1">
      <c r="A28" s="5">
        <v>5</v>
      </c>
      <c r="B28" s="145" t="str">
        <f>IF('予選ﾘｰｸﾞ一覧'!E25="","",'予選ﾘｰｸﾞ一覧'!E25)</f>
        <v>高松北</v>
      </c>
      <c r="C28" s="146"/>
      <c r="D28" s="79" t="str">
        <f>IF(LEFT(H24,1)="W","L W/O",IF(LEFT(H24,1)="L","W W/O",IF(H24="-","-",RIGHT(H24,1)&amp;"-"&amp;LEFT(H24,1))))</f>
        <v>0-3</v>
      </c>
      <c r="E28" s="16" t="str">
        <f>IF(LEFT(H25,1)="W","L W/O",IF(LEFT(H25,1)="L","W W/O",IF(H25="-","-",RIGHT(H25,1)&amp;"-"&amp;LEFT(H25,1))))</f>
        <v>0-3</v>
      </c>
      <c r="F28" s="16" t="str">
        <f>IF(LEFT(H26,1)="W","L W/O",IF(LEFT(H26,1)="L","W W/O",IF(H26="-","-",RIGHT(H26,1)&amp;"-"&amp;LEFT(H26,1))))</f>
        <v>1-3</v>
      </c>
      <c r="G28" s="16" t="str">
        <f>IF(LEFT(H27,1)="W","L W/O",IF(LEFT(H27,1)="L","W W/O",IF(H27="-","-",RIGHT(H27,1)&amp;"-"&amp;LEFT(H27,1))))</f>
        <v>1-3</v>
      </c>
      <c r="H28" s="17"/>
      <c r="I28" s="24" t="str">
        <f>IF(SUM(K28:N28)=0,"/",K28+M28&amp;"/"&amp;L28+N28)</f>
        <v>0/4</v>
      </c>
      <c r="J28" s="19">
        <f>IF(SUM(K28:N28)=0,"",K28*2+L28+M28*2)</f>
        <v>4</v>
      </c>
      <c r="K28" s="25">
        <f>IF(LEFT(H28,1)="3",1,0)+IF(LEFT(G28,1)="3",1,0)+IF(LEFT(F28,1)="3",1,0)+IF(LEFT(E28,1)="3",1,0)+IF(LEFT(D28,1)="3",1,0)</f>
        <v>0</v>
      </c>
      <c r="L28" s="26">
        <f>IF(RIGHT(H28,1)="3",1,0)+IF(RIGHT(G28,1)="3",1,0)+IF(RIGHT(F28,1)="3",1,0)+IF(RIGHT(E28,1)="3",1,0)+IF(RIGHT(D28,1)="3",1,0)</f>
        <v>4</v>
      </c>
      <c r="M28" s="27">
        <f>IF(LEFT(H28,1)="W",1,0)+IF(LEFT(G28,1)="W",1,0)+IF(LEFT(F28,1)="W",1,0)+IF(LEFT(E28,1)="W",1,0)+IF(LEFT(D28,1)="W",1,0)</f>
        <v>0</v>
      </c>
      <c r="N28" s="27">
        <f>IF(LEFT(H28,1)="L",1,0)+IF(LEFT(G28,1)="L",1,0)+IF(LEFT(F28,1)="L",1,0)+IF(LEFT(E28,1)="L",1,0)+IF(LEFT(D28,1)="L",1,0)</f>
        <v>0</v>
      </c>
      <c r="O28" s="95">
        <f>IF(SUM(K28:N28)=0,"",RANK(J28,J24:J28,0))</f>
        <v>5</v>
      </c>
      <c r="P28" s="3" t="str">
        <f>B28</f>
        <v>高松北</v>
      </c>
    </row>
    <row r="29" spans="1:15" ht="25.5" customHeight="1" thickBot="1">
      <c r="A29" s="6"/>
      <c r="B29" s="50"/>
      <c r="C29" s="50"/>
      <c r="D29" s="41"/>
      <c r="E29" s="41"/>
      <c r="F29" s="41"/>
      <c r="G29" s="41"/>
      <c r="H29" s="41"/>
      <c r="I29" s="6"/>
      <c r="J29" s="6"/>
      <c r="K29" s="8"/>
      <c r="L29" s="8"/>
      <c r="M29" s="8"/>
      <c r="N29" s="8"/>
      <c r="O29" s="6"/>
    </row>
    <row r="30" spans="2:10" ht="25.5" customHeight="1" thickBot="1">
      <c r="B30" s="147" t="s">
        <v>9</v>
      </c>
      <c r="C30" s="153"/>
      <c r="D30" s="33" t="s">
        <v>10</v>
      </c>
      <c r="E30" s="33" t="s">
        <v>11</v>
      </c>
      <c r="F30" s="33" t="s">
        <v>12</v>
      </c>
      <c r="G30" s="33" t="s">
        <v>13</v>
      </c>
      <c r="H30" s="34" t="s">
        <v>14</v>
      </c>
      <c r="I30" s="28"/>
      <c r="J30" s="28"/>
    </row>
  </sheetData>
  <sheetProtection/>
  <mergeCells count="27">
    <mergeCell ref="B6:C6"/>
    <mergeCell ref="B7:C7"/>
    <mergeCell ref="A1:B1"/>
    <mergeCell ref="C1:D1"/>
    <mergeCell ref="B3:C3"/>
    <mergeCell ref="B4:C4"/>
    <mergeCell ref="A2:B2"/>
    <mergeCell ref="A23:B23"/>
    <mergeCell ref="B26:C26"/>
    <mergeCell ref="B27:C27"/>
    <mergeCell ref="B5:C5"/>
    <mergeCell ref="B14:C14"/>
    <mergeCell ref="B17:C17"/>
    <mergeCell ref="B10:C10"/>
    <mergeCell ref="B13:C13"/>
    <mergeCell ref="B12:C12"/>
    <mergeCell ref="A9:B9"/>
    <mergeCell ref="B21:C21"/>
    <mergeCell ref="B11:C11"/>
    <mergeCell ref="B30:C30"/>
    <mergeCell ref="B18:C18"/>
    <mergeCell ref="B20:C20"/>
    <mergeCell ref="A16:B16"/>
    <mergeCell ref="B19:C19"/>
    <mergeCell ref="B28:C28"/>
    <mergeCell ref="B25:C25"/>
    <mergeCell ref="B24:C24"/>
  </mergeCells>
  <dataValidations count="1">
    <dataValidation allowBlank="1" showInputMessage="1" showErrorMessage="1" imeMode="off" sqref="E10:H10 E17:H17 H11:H13 H18:H20 E3:H3 H4:H6 F4:G4 G5 F18:G18 G19 F11:G11 G12 E24:H24 H25:H27 F25:G25 G26"/>
  </dataValidations>
  <printOptions/>
  <pageMargins left="0.472440944881889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P30"/>
  <sheetViews>
    <sheetView view="pageBreakPreview" zoomScale="60" zoomScaleNormal="75" zoomScalePageLayoutView="0" workbookViewId="0" topLeftCell="A1">
      <selection activeCell="A1" sqref="A1:B1"/>
    </sheetView>
  </sheetViews>
  <sheetFormatPr defaultColWidth="9.00390625" defaultRowHeight="25.5" customHeight="1"/>
  <cols>
    <col min="1" max="2" width="4.625" style="3" customWidth="1"/>
    <col min="3" max="8" width="10.625" style="3" customWidth="1"/>
    <col min="9" max="9" width="8.625" style="3" customWidth="1"/>
    <col min="10" max="10" width="6.625" style="3" customWidth="1"/>
    <col min="11" max="12" width="7.00390625" style="3" hidden="1" customWidth="1"/>
    <col min="13" max="14" width="7.125" style="3" hidden="1" customWidth="1"/>
    <col min="15" max="15" width="6.625" style="3" customWidth="1"/>
    <col min="16" max="16" width="9.00390625" style="3" hidden="1" customWidth="1"/>
    <col min="17" max="16384" width="9.00390625" style="3" customWidth="1"/>
  </cols>
  <sheetData>
    <row r="1" spans="1:15" s="1" customFormat="1" ht="25.5" customHeight="1" thickBot="1">
      <c r="A1" s="149" t="s">
        <v>5</v>
      </c>
      <c r="B1" s="149"/>
      <c r="C1" s="149" t="s">
        <v>18</v>
      </c>
      <c r="D1" s="149"/>
      <c r="E1" s="43" t="s">
        <v>19</v>
      </c>
      <c r="F1" s="32"/>
      <c r="G1" s="32"/>
      <c r="H1" s="32"/>
      <c r="I1" s="32"/>
      <c r="J1" s="32"/>
      <c r="K1" s="3"/>
      <c r="L1" s="3"/>
      <c r="M1" s="3"/>
      <c r="N1" s="3"/>
      <c r="O1" s="3"/>
    </row>
    <row r="2" spans="1:15" ht="25.5" customHeight="1" thickBot="1">
      <c r="A2" s="141" t="s">
        <v>170</v>
      </c>
      <c r="B2" s="142"/>
      <c r="C2" s="80" t="s">
        <v>171</v>
      </c>
      <c r="D2" s="96" t="str">
        <f>IF(B3="","",B3)</f>
        <v>鳥取敬愛Ａ</v>
      </c>
      <c r="E2" s="97" t="str">
        <f>IF(B4="","",B4)</f>
        <v>高松商Ｂ</v>
      </c>
      <c r="F2" s="97" t="str">
        <f>IF(B5="","",B5)</f>
        <v>今治南</v>
      </c>
      <c r="G2" s="97" t="str">
        <f>IF(B6="","",B6)</f>
        <v>京都学園</v>
      </c>
      <c r="H2" s="98" t="str">
        <f>IF(B7="","",B7)</f>
        <v>帝塚山Ｂ</v>
      </c>
      <c r="I2" s="73" t="s">
        <v>8</v>
      </c>
      <c r="J2" s="74" t="s">
        <v>1</v>
      </c>
      <c r="K2" s="75" t="s">
        <v>2</v>
      </c>
      <c r="L2" s="33" t="s">
        <v>3</v>
      </c>
      <c r="M2" s="33" t="s">
        <v>7</v>
      </c>
      <c r="N2" s="33" t="s">
        <v>6</v>
      </c>
      <c r="O2" s="76" t="s">
        <v>0</v>
      </c>
    </row>
    <row r="3" spans="1:16" ht="25.5" customHeight="1">
      <c r="A3" s="66">
        <v>1</v>
      </c>
      <c r="B3" s="143" t="str">
        <f>IF('予選ﾘｰｸﾞ一覧'!F17="","",'予選ﾘｰｸﾞ一覧'!F17)</f>
        <v>鳥取敬愛Ａ</v>
      </c>
      <c r="C3" s="144"/>
      <c r="D3" s="77"/>
      <c r="E3" s="67" t="s">
        <v>208</v>
      </c>
      <c r="F3" s="67" t="s">
        <v>208</v>
      </c>
      <c r="G3" s="67" t="s">
        <v>208</v>
      </c>
      <c r="H3" s="67" t="s">
        <v>205</v>
      </c>
      <c r="I3" s="68" t="str">
        <f>IF(SUM(K3:N3)=0,"/",K3+M3&amp;"/"&amp;L3+N3)</f>
        <v>4/0</v>
      </c>
      <c r="J3" s="69">
        <f>IF(SUM(K3:N3)=0,"",K3*2+L3+M3*2)</f>
        <v>8</v>
      </c>
      <c r="K3" s="70">
        <f>IF(LEFT(H3,1)="3",1,0)+IF(LEFT(G3,1)="3",1,0)+IF(LEFT(F3,1)="3",1,0)+IF(LEFT(E3,1)="3",1,0)+IF(LEFT(D3,1)="3",1,0)</f>
        <v>4</v>
      </c>
      <c r="L3" s="71">
        <f>IF(RIGHT(H3,1)="3",1,0)+IF(RIGHT(G3,1)="3",1,0)+IF(RIGHT(F3,1)="3",1,0)+IF(RIGHT(E3,1)="3",1,0)+IF(RIGHT(D3,1)="3",1,0)</f>
        <v>0</v>
      </c>
      <c r="M3" s="72">
        <f>IF(LEFT(H3,1)="W",1,0)+IF(LEFT(G3,1)="W",1,0)+IF(LEFT(F3,1)="W",1,0)+IF(LEFT(E3,1)="W",1,0)+IF(LEFT(D3,1)="W",1,0)</f>
        <v>0</v>
      </c>
      <c r="N3" s="72">
        <f>IF(LEFT(H3,1)="L",1,0)+IF(LEFT(G3,1)="L",1,0)+IF(LEFT(F3,1)="L",1,0)+IF(LEFT(E3,1)="L",1,0)+IF(LEFT(D3,1)="L",1,0)</f>
        <v>0</v>
      </c>
      <c r="O3" s="93">
        <f>IF(SUM(K3:N3)=0,"",RANK(J3,$J$3:$J$7,0))</f>
        <v>1</v>
      </c>
      <c r="P3" s="3" t="str">
        <f>B3</f>
        <v>鳥取敬愛Ａ</v>
      </c>
    </row>
    <row r="4" spans="1:16" ht="25.5" customHeight="1">
      <c r="A4" s="4">
        <v>2</v>
      </c>
      <c r="B4" s="139" t="str">
        <f>IF('予選ﾘｰｸﾞ一覧'!F19="","",'予選ﾘｰｸﾞ一覧'!F19)</f>
        <v>高松商Ｂ</v>
      </c>
      <c r="C4" s="140"/>
      <c r="D4" s="78" t="str">
        <f>IF(LEFT(E3,1)="W","L W/O",IF(LEFT(E3,1)="L","W W/O",IF(E3="-","-",RIGHT(E3,1)&amp;"-"&amp;LEFT(E3,1))))</f>
        <v>1-3</v>
      </c>
      <c r="E4" s="15"/>
      <c r="F4" s="13" t="s">
        <v>210</v>
      </c>
      <c r="G4" s="13" t="s">
        <v>206</v>
      </c>
      <c r="H4" s="13" t="s">
        <v>205</v>
      </c>
      <c r="I4" s="20" t="str">
        <f>IF(SUM(K4:N4)=0,"/",K4+M4&amp;"/"&amp;L4+N4)</f>
        <v>1/3</v>
      </c>
      <c r="J4" s="18">
        <f>IF(SUM(K4:N4)=0,"",K4*2+L4+M4*2)</f>
        <v>5</v>
      </c>
      <c r="K4" s="21">
        <f>IF(LEFT(H4,1)="3",1,0)+IF(LEFT(G4,1)="3",1,0)+IF(LEFT(F4,1)="3",1,0)+IF(LEFT(E4,1)="3",1,0)+IF(LEFT(D4,1)="3",1,0)</f>
        <v>1</v>
      </c>
      <c r="L4" s="22">
        <f>IF(RIGHT(H4,1)="3",1,0)+IF(RIGHT(G4,1)="3",1,0)+IF(RIGHT(F4,1)="3",1,0)+IF(RIGHT(E4,1)="3",1,0)+IF(RIGHT(D4,1)="3",1,0)</f>
        <v>3</v>
      </c>
      <c r="M4" s="23">
        <f>IF(LEFT(H4,1)="W",1,0)+IF(LEFT(G4,1)="W",1,0)+IF(LEFT(F4,1)="W",1,0)+IF(LEFT(E4,1)="W",1,0)+IF(LEFT(D4,1)="W",1,0)</f>
        <v>0</v>
      </c>
      <c r="N4" s="23">
        <f>IF(LEFT(H4,1)="L",1,0)+IF(LEFT(G4,1)="L",1,0)+IF(LEFT(F4,1)="L",1,0)+IF(LEFT(E4,1)="L",1,0)+IF(LEFT(D4,1)="L",1,0)</f>
        <v>0</v>
      </c>
      <c r="O4" s="94">
        <f>IF(SUM(K4:N4)=0,"",RANK(J4,$J$3:$J$7,0))</f>
        <v>4</v>
      </c>
      <c r="P4" s="3" t="str">
        <f>B4</f>
        <v>高松商Ｂ</v>
      </c>
    </row>
    <row r="5" spans="1:16" ht="25.5" customHeight="1">
      <c r="A5" s="4">
        <v>3</v>
      </c>
      <c r="B5" s="139" t="str">
        <f>IF('予選ﾘｰｸﾞ一覧'!F21="","",'予選ﾘｰｸﾞ一覧'!F21)</f>
        <v>今治南</v>
      </c>
      <c r="C5" s="140"/>
      <c r="D5" s="78" t="str">
        <f>IF(LEFT(F3,1)="W","L W/O",IF(LEFT(F3,1)="L","W W/O",IF(F3="-","-",RIGHT(F3,1)&amp;"-"&amp;LEFT(F3,1))))</f>
        <v>1-3</v>
      </c>
      <c r="E5" s="14" t="str">
        <f>IF(LEFT(F4,1)="W","L W/O",IF(LEFT(F4,1)="L","W W/O",IF(F4="-","-",RIGHT(F4,1)&amp;"-"&amp;LEFT(F4,1))))</f>
        <v>3-2</v>
      </c>
      <c r="F5" s="15"/>
      <c r="G5" s="13" t="s">
        <v>202</v>
      </c>
      <c r="H5" s="13" t="s">
        <v>208</v>
      </c>
      <c r="I5" s="20" t="str">
        <f>IF(SUM(K5:N5)=0,"/",K5+M5&amp;"/"&amp;L5+N5)</f>
        <v>3/1</v>
      </c>
      <c r="J5" s="18">
        <f>IF(SUM(K5:N5)=0,"",K5*2+L5+M5*2)</f>
        <v>7</v>
      </c>
      <c r="K5" s="21">
        <f>IF(LEFT(H5,1)="3",1,0)+IF(LEFT(G5,1)="3",1,0)+IF(LEFT(F5,1)="3",1,0)+IF(LEFT(E5,1)="3",1,0)+IF(LEFT(D5,1)="3",1,0)</f>
        <v>3</v>
      </c>
      <c r="L5" s="22">
        <f>IF(RIGHT(H5,1)="3",1,0)+IF(RIGHT(G5,1)="3",1,0)+IF(RIGHT(F5,1)="3",1,0)+IF(RIGHT(E5,1)="3",1,0)+IF(RIGHT(D5,1)="3",1,0)</f>
        <v>1</v>
      </c>
      <c r="M5" s="23">
        <f>IF(LEFT(H5,1)="W",1,0)+IF(LEFT(G5,1)="W",1,0)+IF(LEFT(F5,1)="W",1,0)+IF(LEFT(E5,1)="W",1,0)+IF(LEFT(D5,1)="W",1,0)</f>
        <v>0</v>
      </c>
      <c r="N5" s="23">
        <f>IF(LEFT(H5,1)="L",1,0)+IF(LEFT(G5,1)="L",1,0)+IF(LEFT(F5,1)="L",1,0)+IF(LEFT(E5,1)="L",1,0)+IF(LEFT(D5,1)="L",1,0)</f>
        <v>0</v>
      </c>
      <c r="O5" s="94">
        <f>IF(SUM(K5:N5)=0,"",RANK(J5,$J$3:$J$7,0))</f>
        <v>2</v>
      </c>
      <c r="P5" s="3" t="str">
        <f>B5</f>
        <v>今治南</v>
      </c>
    </row>
    <row r="6" spans="1:16" ht="25.5" customHeight="1">
      <c r="A6" s="4">
        <v>4</v>
      </c>
      <c r="B6" s="139" t="str">
        <f>IF('予選ﾘｰｸﾞ一覧'!F23="","",'予選ﾘｰｸﾞ一覧'!F23)</f>
        <v>京都学園</v>
      </c>
      <c r="C6" s="140"/>
      <c r="D6" s="78" t="str">
        <f>IF(LEFT(G3,1)="W","L W/O",IF(LEFT(G3,1)="L","W W/O",IF(G3="-","-",RIGHT(G3,1)&amp;"-"&amp;LEFT(G3,1))))</f>
        <v>1-3</v>
      </c>
      <c r="E6" s="14" t="str">
        <f>IF(LEFT(G4,1)="W","L W/O",IF(LEFT(G4,1)="L","W W/O",IF(G4="-","-",RIGHT(G4,1)&amp;"-"&amp;LEFT(G4,1))))</f>
        <v>3-0</v>
      </c>
      <c r="F6" s="14" t="str">
        <f>IF(LEFT(G5,1)="W","L W/O",IF(LEFT(G5,1)="L","W W/O",IF(G5="-","-",RIGHT(G5,1)&amp;"-"&amp;LEFT(G5,1))))</f>
        <v>2-3</v>
      </c>
      <c r="G6" s="15"/>
      <c r="H6" s="13" t="s">
        <v>205</v>
      </c>
      <c r="I6" s="20" t="str">
        <f>IF(SUM(K6:N6)=0,"/",K6+M6&amp;"/"&amp;L6+N6)</f>
        <v>2/2</v>
      </c>
      <c r="J6" s="18">
        <f>IF(SUM(K6:N6)=0,"",K6*2+L6+M6*2)</f>
        <v>6</v>
      </c>
      <c r="K6" s="21">
        <f>IF(LEFT(H6,1)="3",1,0)+IF(LEFT(G6,1)="3",1,0)+IF(LEFT(F6,1)="3",1,0)+IF(LEFT(E6,1)="3",1,0)+IF(LEFT(D6,1)="3",1,0)</f>
        <v>2</v>
      </c>
      <c r="L6" s="22">
        <f>IF(RIGHT(H6,1)="3",1,0)+IF(RIGHT(G6,1)="3",1,0)+IF(RIGHT(F6,1)="3",1,0)+IF(RIGHT(E6,1)="3",1,0)+IF(RIGHT(D6,1)="3",1,0)</f>
        <v>2</v>
      </c>
      <c r="M6" s="23">
        <f>IF(LEFT(H6,1)="W",1,0)+IF(LEFT(G6,1)="W",1,0)+IF(LEFT(F6,1)="W",1,0)+IF(LEFT(E6,1)="W",1,0)+IF(LEFT(D6,1)="W",1,0)</f>
        <v>0</v>
      </c>
      <c r="N6" s="23">
        <f>IF(LEFT(H6,1)="L",1,0)+IF(LEFT(G6,1)="L",1,0)+IF(LEFT(F6,1)="L",1,0)+IF(LEFT(E6,1)="L",1,0)+IF(LEFT(D6,1)="L",1,0)</f>
        <v>0</v>
      </c>
      <c r="O6" s="94">
        <f>IF(SUM(K6:N6)=0,"",RANK(J6,$J$3:$J$7,0))</f>
        <v>3</v>
      </c>
      <c r="P6" s="3" t="str">
        <f>B6</f>
        <v>京都学園</v>
      </c>
    </row>
    <row r="7" spans="1:16" ht="25.5" customHeight="1" thickBot="1">
      <c r="A7" s="5">
        <v>5</v>
      </c>
      <c r="B7" s="145" t="str">
        <f>IF('予選ﾘｰｸﾞ一覧'!F25="","",'予選ﾘｰｸﾞ一覧'!F25)</f>
        <v>帝塚山Ｂ</v>
      </c>
      <c r="C7" s="146"/>
      <c r="D7" s="79" t="str">
        <f>IF(LEFT(H3,1)="W","L W/O",IF(LEFT(H3,1)="L","W W/O",IF(H3="-","-",RIGHT(H3,1)&amp;"-"&amp;LEFT(H3,1))))</f>
        <v>0-3</v>
      </c>
      <c r="E7" s="16" t="str">
        <f>IF(LEFT(H4,1)="W","L W/O",IF(LEFT(H4,1)="L","W W/O",IF(H4="-","-",RIGHT(H4,1)&amp;"-"&amp;LEFT(H4,1))))</f>
        <v>0-3</v>
      </c>
      <c r="F7" s="16" t="str">
        <f>IF(LEFT(H5,1)="W","L W/O",IF(LEFT(H5,1)="L","W W/O",IF(H5="-","-",RIGHT(H5,1)&amp;"-"&amp;LEFT(H5,1))))</f>
        <v>1-3</v>
      </c>
      <c r="G7" s="16" t="str">
        <f>IF(LEFT(H6,1)="W","L W/O",IF(LEFT(H6,1)="L","W W/O",IF(H6="-","-",RIGHT(H6,1)&amp;"-"&amp;LEFT(H6,1))))</f>
        <v>0-3</v>
      </c>
      <c r="H7" s="17"/>
      <c r="I7" s="24" t="str">
        <f>IF(SUM(K7:N7)=0,"/",K7+M7&amp;"/"&amp;L7+N7)</f>
        <v>0/4</v>
      </c>
      <c r="J7" s="19">
        <f>IF(SUM(K7:N7)=0,"",K7*2+L7+M7*2)</f>
        <v>4</v>
      </c>
      <c r="K7" s="25">
        <f>IF(LEFT(H7,1)="3",1,0)+IF(LEFT(G7,1)="3",1,0)+IF(LEFT(F7,1)="3",1,0)+IF(LEFT(E7,1)="3",1,0)+IF(LEFT(D7,1)="3",1,0)</f>
        <v>0</v>
      </c>
      <c r="L7" s="26">
        <f>IF(RIGHT(H7,1)="3",1,0)+IF(RIGHT(G7,1)="3",1,0)+IF(RIGHT(F7,1)="3",1,0)+IF(RIGHT(E7,1)="3",1,0)+IF(RIGHT(D7,1)="3",1,0)</f>
        <v>4</v>
      </c>
      <c r="M7" s="27">
        <f>IF(LEFT(H7,1)="W",1,0)+IF(LEFT(G7,1)="W",1,0)+IF(LEFT(F7,1)="W",1,0)+IF(LEFT(E7,1)="W",1,0)+IF(LEFT(D7,1)="W",1,0)</f>
        <v>0</v>
      </c>
      <c r="N7" s="27">
        <f>IF(LEFT(H7,1)="L",1,0)+IF(LEFT(G7,1)="L",1,0)+IF(LEFT(F7,1)="L",1,0)+IF(LEFT(E7,1)="L",1,0)+IF(LEFT(D7,1)="L",1,0)</f>
        <v>0</v>
      </c>
      <c r="O7" s="95">
        <f>IF(SUM(K7:N7)=0,"",RANK(J7,$J$3:$J$7,0))</f>
        <v>5</v>
      </c>
      <c r="P7" s="3" t="str">
        <f>B7</f>
        <v>帝塚山Ｂ</v>
      </c>
    </row>
    <row r="8" spans="1:15" ht="25.5" customHeight="1" thickBot="1">
      <c r="A8" s="10"/>
      <c r="B8" s="29"/>
      <c r="C8" s="151"/>
      <c r="D8" s="151"/>
      <c r="E8" s="151"/>
      <c r="F8" s="151"/>
      <c r="G8" s="151"/>
      <c r="H8" s="151"/>
      <c r="I8" s="10"/>
      <c r="J8" s="10"/>
      <c r="K8" s="12"/>
      <c r="L8" s="12"/>
      <c r="M8" s="12"/>
      <c r="N8" s="12"/>
      <c r="O8" s="10"/>
    </row>
    <row r="9" spans="1:15" ht="25.5" customHeight="1" thickBot="1">
      <c r="A9" s="141" t="s">
        <v>152</v>
      </c>
      <c r="B9" s="142"/>
      <c r="C9" s="80" t="s">
        <v>172</v>
      </c>
      <c r="D9" s="96" t="str">
        <f>IF(B10="","",B10)</f>
        <v>明徳義塾Ａ</v>
      </c>
      <c r="E9" s="97" t="str">
        <f>IF(B11="","",B11)</f>
        <v>生駒Ａ</v>
      </c>
      <c r="F9" s="97" t="str">
        <f>IF(B12="","",B12)</f>
        <v>観音寺一</v>
      </c>
      <c r="G9" s="97" t="str">
        <f>IF(B13="","",B13)</f>
        <v>東播磨</v>
      </c>
      <c r="H9" s="98" t="str">
        <f>IF(B14="","",B14)</f>
        <v>玉島商</v>
      </c>
      <c r="I9" s="73" t="s">
        <v>8</v>
      </c>
      <c r="J9" s="74" t="s">
        <v>1</v>
      </c>
      <c r="K9" s="75" t="s">
        <v>2</v>
      </c>
      <c r="L9" s="33" t="s">
        <v>3</v>
      </c>
      <c r="M9" s="33" t="s">
        <v>7</v>
      </c>
      <c r="N9" s="33" t="s">
        <v>6</v>
      </c>
      <c r="O9" s="76" t="s">
        <v>0</v>
      </c>
    </row>
    <row r="10" spans="1:16" s="9" customFormat="1" ht="25.5" customHeight="1">
      <c r="A10" s="66">
        <v>1</v>
      </c>
      <c r="B10" s="143" t="str">
        <f>IF('予選ﾘｰｸﾞ一覧'!G17="","",'予選ﾘｰｸﾞ一覧'!G17)</f>
        <v>明徳義塾Ａ</v>
      </c>
      <c r="C10" s="144"/>
      <c r="D10" s="77"/>
      <c r="E10" s="67" t="s">
        <v>205</v>
      </c>
      <c r="F10" s="67" t="s">
        <v>205</v>
      </c>
      <c r="G10" s="67" t="s">
        <v>205</v>
      </c>
      <c r="H10" s="67" t="s">
        <v>205</v>
      </c>
      <c r="I10" s="68" t="str">
        <f>IF(SUM(K10:N10)=0,"/",K10+M10&amp;"/"&amp;L10+N10)</f>
        <v>4/0</v>
      </c>
      <c r="J10" s="69">
        <f>IF(SUM(K10:N10)=0,"",K10*2+L10+M10*2)</f>
        <v>8</v>
      </c>
      <c r="K10" s="70">
        <f>IF(LEFT(H10,1)="3",1,0)+IF(LEFT(G10,1)="3",1,0)+IF(LEFT(F10,1)="3",1,0)+IF(LEFT(E10,1)="3",1,0)+IF(LEFT(D10,1)="3",1,0)</f>
        <v>4</v>
      </c>
      <c r="L10" s="71">
        <f>IF(RIGHT(H10,1)="3",1,0)+IF(RIGHT(G10,1)="3",1,0)+IF(RIGHT(F10,1)="3",1,0)+IF(RIGHT(E10,1)="3",1,0)+IF(RIGHT(D10,1)="3",1,0)</f>
        <v>0</v>
      </c>
      <c r="M10" s="72">
        <f>IF(LEFT(H10,1)="W",1,0)+IF(LEFT(G10,1)="W",1,0)+IF(LEFT(F10,1)="W",1,0)+IF(LEFT(E10,1)="W",1,0)+IF(LEFT(D10,1)="W",1,0)</f>
        <v>0</v>
      </c>
      <c r="N10" s="72">
        <f>IF(LEFT(H10,1)="L",1,0)+IF(LEFT(G10,1)="L",1,0)+IF(LEFT(F10,1)="L",1,0)+IF(LEFT(E10,1)="L",1,0)+IF(LEFT(D10,1)="L",1,0)</f>
        <v>0</v>
      </c>
      <c r="O10" s="93">
        <f>IF(SUM(K10:N10)=0,"",RANK(J10,$J$10:$J$14,0))</f>
        <v>1</v>
      </c>
      <c r="P10" s="3" t="str">
        <f>B10</f>
        <v>明徳義塾Ａ</v>
      </c>
    </row>
    <row r="11" spans="1:16" ht="25.5" customHeight="1">
      <c r="A11" s="4">
        <v>2</v>
      </c>
      <c r="B11" s="139" t="str">
        <f>IF('予選ﾘｰｸﾞ一覧'!G19="","",'予選ﾘｰｸﾞ一覧'!G19)</f>
        <v>生駒Ａ</v>
      </c>
      <c r="C11" s="140"/>
      <c r="D11" s="78" t="str">
        <f>IF(LEFT(E10,1)="W","L W/O",IF(LEFT(E10,1)="L","W W/O",IF(E10="-","-",RIGHT(E10,1)&amp;"-"&amp;LEFT(E10,1))))</f>
        <v>0-3</v>
      </c>
      <c r="E11" s="15"/>
      <c r="F11" s="13" t="s">
        <v>208</v>
      </c>
      <c r="G11" s="13" t="s">
        <v>205</v>
      </c>
      <c r="H11" s="13" t="s">
        <v>205</v>
      </c>
      <c r="I11" s="20" t="str">
        <f>IF(SUM(K11:N11)=0,"/",K11+M11&amp;"/"&amp;L11+N11)</f>
        <v>3/1</v>
      </c>
      <c r="J11" s="18">
        <f>IF(SUM(K11:N11)=0,"",K11*2+L11+M11*2)</f>
        <v>7</v>
      </c>
      <c r="K11" s="21">
        <f>IF(LEFT(H11,1)="3",1,0)+IF(LEFT(G11,1)="3",1,0)+IF(LEFT(F11,1)="3",1,0)+IF(LEFT(E11,1)="3",1,0)+IF(LEFT(D11,1)="3",1,0)</f>
        <v>3</v>
      </c>
      <c r="L11" s="22">
        <f>IF(RIGHT(H11,1)="3",1,0)+IF(RIGHT(G11,1)="3",1,0)+IF(RIGHT(F11,1)="3",1,0)+IF(RIGHT(E11,1)="3",1,0)+IF(RIGHT(D11,1)="3",1,0)</f>
        <v>1</v>
      </c>
      <c r="M11" s="23">
        <f>IF(LEFT(H11,1)="W",1,0)+IF(LEFT(G11,1)="W",1,0)+IF(LEFT(F11,1)="W",1,0)+IF(LEFT(E11,1)="W",1,0)+IF(LEFT(D11,1)="W",1,0)</f>
        <v>0</v>
      </c>
      <c r="N11" s="23">
        <f>IF(LEFT(H11,1)="L",1,0)+IF(LEFT(G11,1)="L",1,0)+IF(LEFT(F11,1)="L",1,0)+IF(LEFT(E11,1)="L",1,0)+IF(LEFT(D11,1)="L",1,0)</f>
        <v>0</v>
      </c>
      <c r="O11" s="94">
        <f>IF(SUM(K11:N11)=0,"",RANK(J11,$J$10:$J$14,0))</f>
        <v>2</v>
      </c>
      <c r="P11" s="3" t="str">
        <f>B11</f>
        <v>生駒Ａ</v>
      </c>
    </row>
    <row r="12" spans="1:16" ht="25.5" customHeight="1">
      <c r="A12" s="4">
        <v>3</v>
      </c>
      <c r="B12" s="139" t="str">
        <f>IF('予選ﾘｰｸﾞ一覧'!G21="","",'予選ﾘｰｸﾞ一覧'!G21)</f>
        <v>観音寺一</v>
      </c>
      <c r="C12" s="140"/>
      <c r="D12" s="78" t="str">
        <f>IF(LEFT(F10,1)="W","L W/O",IF(LEFT(F10,1)="L","W W/O",IF(F10="-","-",RIGHT(F10,1)&amp;"-"&amp;LEFT(F10,1))))</f>
        <v>0-3</v>
      </c>
      <c r="E12" s="14" t="str">
        <f>IF(LEFT(F11,1)="W","L W/O",IF(LEFT(F11,1)="L","W W/O",IF(F11="-","-",RIGHT(F11,1)&amp;"-"&amp;LEFT(F11,1))))</f>
        <v>1-3</v>
      </c>
      <c r="F12" s="15"/>
      <c r="G12" s="13" t="s">
        <v>207</v>
      </c>
      <c r="H12" s="13" t="s">
        <v>207</v>
      </c>
      <c r="I12" s="20" t="str">
        <f>IF(SUM(K12:N12)=0,"/",K12+M12&amp;"/"&amp;L12+N12)</f>
        <v>0/4</v>
      </c>
      <c r="J12" s="18">
        <f>IF(SUM(K12:N12)=0,"",K12*2+L12+M12*2)</f>
        <v>4</v>
      </c>
      <c r="K12" s="21">
        <f>IF(LEFT(H12,1)="3",1,0)+IF(LEFT(G12,1)="3",1,0)+IF(LEFT(F12,1)="3",1,0)+IF(LEFT(E12,1)="3",1,0)+IF(LEFT(D12,1)="3",1,0)</f>
        <v>0</v>
      </c>
      <c r="L12" s="22">
        <f>IF(RIGHT(H12,1)="3",1,0)+IF(RIGHT(G12,1)="3",1,0)+IF(RIGHT(F12,1)="3",1,0)+IF(RIGHT(E12,1)="3",1,0)+IF(RIGHT(D12,1)="3",1,0)</f>
        <v>4</v>
      </c>
      <c r="M12" s="23">
        <f>IF(LEFT(H12,1)="W",1,0)+IF(LEFT(G12,1)="W",1,0)+IF(LEFT(F12,1)="W",1,0)+IF(LEFT(E12,1)="W",1,0)+IF(LEFT(D12,1)="W",1,0)</f>
        <v>0</v>
      </c>
      <c r="N12" s="23">
        <f>IF(LEFT(H12,1)="L",1,0)+IF(LEFT(G12,1)="L",1,0)+IF(LEFT(F12,1)="L",1,0)+IF(LEFT(E12,1)="L",1,0)+IF(LEFT(D12,1)="L",1,0)</f>
        <v>0</v>
      </c>
      <c r="O12" s="94">
        <f>IF(SUM(K12:N12)=0,"",RANK(J12,$J$10:$J$14,0))</f>
        <v>5</v>
      </c>
      <c r="P12" s="3" t="str">
        <f>B12</f>
        <v>観音寺一</v>
      </c>
    </row>
    <row r="13" spans="1:16" ht="25.5" customHeight="1">
      <c r="A13" s="4">
        <v>4</v>
      </c>
      <c r="B13" s="139" t="str">
        <f>IF('予選ﾘｰｸﾞ一覧'!G23="","",'予選ﾘｰｸﾞ一覧'!G23)</f>
        <v>東播磨</v>
      </c>
      <c r="C13" s="140"/>
      <c r="D13" s="78" t="str">
        <f>IF(LEFT(G10,1)="W","L W/O",IF(LEFT(G10,1)="L","W W/O",IF(G10="-","-",RIGHT(G10,1)&amp;"-"&amp;LEFT(G10,1))))</f>
        <v>0-3</v>
      </c>
      <c r="E13" s="14" t="str">
        <f>IF(LEFT(G11,1)="W","L W/O",IF(LEFT(G11,1)="L","W W/O",IF(G11="-","-",RIGHT(G11,1)&amp;"-"&amp;LEFT(G11,1))))</f>
        <v>0-3</v>
      </c>
      <c r="F13" s="14" t="str">
        <f>IF(LEFT(G12,1)="W","L W/O",IF(LEFT(G12,1)="L","W W/O",IF(G12="-","-",RIGHT(G12,1)&amp;"-"&amp;LEFT(G12,1))))</f>
        <v>3-1</v>
      </c>
      <c r="G13" s="15"/>
      <c r="H13" s="13" t="s">
        <v>206</v>
      </c>
      <c r="I13" s="20" t="str">
        <f>IF(SUM(K13:N13)=0,"/",K13+M13&amp;"/"&amp;L13+N13)</f>
        <v>1/3</v>
      </c>
      <c r="J13" s="18">
        <f>IF(SUM(K13:N13)=0,"",K13*2+L13+M13*2)</f>
        <v>5</v>
      </c>
      <c r="K13" s="21">
        <f>IF(LEFT(H13,1)="3",1,0)+IF(LEFT(G13,1)="3",1,0)+IF(LEFT(F13,1)="3",1,0)+IF(LEFT(E13,1)="3",1,0)+IF(LEFT(D13,1)="3",1,0)</f>
        <v>1</v>
      </c>
      <c r="L13" s="22">
        <f>IF(RIGHT(H13,1)="3",1,0)+IF(RIGHT(G13,1)="3",1,0)+IF(RIGHT(F13,1)="3",1,0)+IF(RIGHT(E13,1)="3",1,0)+IF(RIGHT(D13,1)="3",1,0)</f>
        <v>3</v>
      </c>
      <c r="M13" s="23">
        <f>IF(LEFT(H13,1)="W",1,0)+IF(LEFT(G13,1)="W",1,0)+IF(LEFT(F13,1)="W",1,0)+IF(LEFT(E13,1)="W",1,0)+IF(LEFT(D13,1)="W",1,0)</f>
        <v>0</v>
      </c>
      <c r="N13" s="23">
        <f>IF(LEFT(H13,1)="L",1,0)+IF(LEFT(G13,1)="L",1,0)+IF(LEFT(F13,1)="L",1,0)+IF(LEFT(E13,1)="L",1,0)+IF(LEFT(D13,1)="L",1,0)</f>
        <v>0</v>
      </c>
      <c r="O13" s="94">
        <f>IF(SUM(K13:N13)=0,"",RANK(J13,$J$10:$J$14,0))</f>
        <v>4</v>
      </c>
      <c r="P13" s="3" t="str">
        <f>B13</f>
        <v>東播磨</v>
      </c>
    </row>
    <row r="14" spans="1:16" ht="25.5" customHeight="1" thickBot="1">
      <c r="A14" s="5">
        <v>5</v>
      </c>
      <c r="B14" s="145" t="str">
        <f>IF('予選ﾘｰｸﾞ一覧'!G25="","",'予選ﾘｰｸﾞ一覧'!G25)</f>
        <v>玉島商</v>
      </c>
      <c r="C14" s="146"/>
      <c r="D14" s="79" t="str">
        <f>IF(LEFT(H10,1)="W","L W/O",IF(LEFT(H10,1)="L","W W/O",IF(H10="-","-",RIGHT(H10,1)&amp;"-"&amp;LEFT(H10,1))))</f>
        <v>0-3</v>
      </c>
      <c r="E14" s="16" t="str">
        <f>IF(LEFT(H11,1)="W","L W/O",IF(LEFT(H11,1)="L","W W/O",IF(H11="-","-",RIGHT(H11,1)&amp;"-"&amp;LEFT(H11,1))))</f>
        <v>0-3</v>
      </c>
      <c r="F14" s="16" t="str">
        <f>IF(LEFT(H12,1)="W","L W/O",IF(LEFT(H12,1)="L","W W/O",IF(H12="-","-",RIGHT(H12,1)&amp;"-"&amp;LEFT(H12,1))))</f>
        <v>3-1</v>
      </c>
      <c r="G14" s="16" t="str">
        <f>IF(LEFT(H13,1)="W","L W/O",IF(LEFT(H13,1)="L","W W/O",IF(H13="-","-",RIGHT(H13,1)&amp;"-"&amp;LEFT(H13,1))))</f>
        <v>3-0</v>
      </c>
      <c r="H14" s="17"/>
      <c r="I14" s="24" t="str">
        <f>IF(SUM(K14:N14)=0,"/",K14+M14&amp;"/"&amp;L14+N14)</f>
        <v>2/2</v>
      </c>
      <c r="J14" s="19">
        <f>IF(SUM(K14:N14)=0,"",K14*2+L14+M14*2)</f>
        <v>6</v>
      </c>
      <c r="K14" s="25">
        <f>IF(LEFT(H14,1)="3",1,0)+IF(LEFT(G14,1)="3",1,0)+IF(LEFT(F14,1)="3",1,0)+IF(LEFT(E14,1)="3",1,0)+IF(LEFT(D14,1)="3",1,0)</f>
        <v>2</v>
      </c>
      <c r="L14" s="26">
        <f>IF(RIGHT(H14,1)="3",1,0)+IF(RIGHT(G14,1)="3",1,0)+IF(RIGHT(F14,1)="3",1,0)+IF(RIGHT(E14,1)="3",1,0)+IF(RIGHT(D14,1)="3",1,0)</f>
        <v>2</v>
      </c>
      <c r="M14" s="27">
        <f>IF(LEFT(H14,1)="W",1,0)+IF(LEFT(G14,1)="W",1,0)+IF(LEFT(F14,1)="W",1,0)+IF(LEFT(E14,1)="W",1,0)+IF(LEFT(D14,1)="W",1,0)</f>
        <v>0</v>
      </c>
      <c r="N14" s="27">
        <f>IF(LEFT(H14,1)="L",1,0)+IF(LEFT(G14,1)="L",1,0)+IF(LEFT(F14,1)="L",1,0)+IF(LEFT(E14,1)="L",1,0)+IF(LEFT(D14,1)="L",1,0)</f>
        <v>0</v>
      </c>
      <c r="O14" s="95">
        <f>IF(SUM(K14:N14)=0,"",RANK(J14,$J$10:$J$14,0))</f>
        <v>3</v>
      </c>
      <c r="P14" s="3" t="str">
        <f>B14</f>
        <v>玉島商</v>
      </c>
    </row>
    <row r="15" spans="1:15" ht="25.5" customHeight="1" thickBot="1">
      <c r="A15" s="10"/>
      <c r="B15" s="29"/>
      <c r="C15" s="151"/>
      <c r="D15" s="151"/>
      <c r="E15" s="151"/>
      <c r="F15" s="151"/>
      <c r="G15" s="151"/>
      <c r="H15" s="151"/>
      <c r="I15" s="10"/>
      <c r="J15" s="10"/>
      <c r="K15" s="12"/>
      <c r="L15" s="12"/>
      <c r="M15" s="12"/>
      <c r="N15" s="12"/>
      <c r="O15" s="10"/>
    </row>
    <row r="16" spans="1:15" ht="25.5" customHeight="1" thickBot="1">
      <c r="A16" s="141" t="s">
        <v>153</v>
      </c>
      <c r="B16" s="142"/>
      <c r="C16" s="80" t="s">
        <v>173</v>
      </c>
      <c r="D16" s="96" t="str">
        <f>IF(B17="","",B17)</f>
        <v>高松商Ａ</v>
      </c>
      <c r="E16" s="97" t="str">
        <f>IF(B18="","",B18)</f>
        <v>出雲西Ａ</v>
      </c>
      <c r="F16" s="97" t="str">
        <f>IF(B19="","",B19)</f>
        <v>小倉西</v>
      </c>
      <c r="G16" s="97" t="str">
        <f>IF(B20="","",B20)</f>
        <v>奈良朱雀</v>
      </c>
      <c r="H16" s="98" t="str">
        <f>IF(B21="","",B21)</f>
        <v>松山商</v>
      </c>
      <c r="I16" s="73" t="s">
        <v>8</v>
      </c>
      <c r="J16" s="74" t="s">
        <v>1</v>
      </c>
      <c r="K16" s="75" t="s">
        <v>2</v>
      </c>
      <c r="L16" s="33" t="s">
        <v>3</v>
      </c>
      <c r="M16" s="33" t="s">
        <v>7</v>
      </c>
      <c r="N16" s="33" t="s">
        <v>6</v>
      </c>
      <c r="O16" s="76" t="s">
        <v>0</v>
      </c>
    </row>
    <row r="17" spans="1:16" s="9" customFormat="1" ht="25.5" customHeight="1">
      <c r="A17" s="66">
        <v>1</v>
      </c>
      <c r="B17" s="143" t="str">
        <f>IF('予選ﾘｰｸﾞ一覧'!H17="","",'予選ﾘｰｸﾞ一覧'!H17)</f>
        <v>高松商Ａ</v>
      </c>
      <c r="C17" s="144"/>
      <c r="D17" s="77"/>
      <c r="E17" s="67" t="s">
        <v>210</v>
      </c>
      <c r="F17" s="67" t="s">
        <v>208</v>
      </c>
      <c r="G17" s="67" t="s">
        <v>205</v>
      </c>
      <c r="H17" s="67" t="s">
        <v>202</v>
      </c>
      <c r="I17" s="68" t="str">
        <f>IF(SUM(K17:N17)=0,"/",K17+M17&amp;"/"&amp;L17+N17)</f>
        <v>3/1</v>
      </c>
      <c r="J17" s="69">
        <f>IF(SUM(K17:N17)=0,"",K17*2+L17+M17*2)</f>
        <v>7</v>
      </c>
      <c r="K17" s="70">
        <f>IF(LEFT(H17,1)="3",1,0)+IF(LEFT(G17,1)="3",1,0)+IF(LEFT(F17,1)="3",1,0)+IF(LEFT(E17,1)="3",1,0)+IF(LEFT(D17,1)="3",1,0)</f>
        <v>3</v>
      </c>
      <c r="L17" s="71">
        <f>IF(RIGHT(H17,1)="3",1,0)+IF(RIGHT(G17,1)="3",1,0)+IF(RIGHT(F17,1)="3",1,0)+IF(RIGHT(E17,1)="3",1,0)+IF(RIGHT(D17,1)="3",1,0)</f>
        <v>1</v>
      </c>
      <c r="M17" s="72">
        <f>IF(LEFT(H17,1)="W",1,0)+IF(LEFT(G17,1)="W",1,0)+IF(LEFT(F17,1)="W",1,0)+IF(LEFT(E17,1)="W",1,0)+IF(LEFT(D17,1)="W",1,0)</f>
        <v>0</v>
      </c>
      <c r="N17" s="72">
        <f>IF(LEFT(H17,1)="L",1,0)+IF(LEFT(G17,1)="L",1,0)+IF(LEFT(F17,1)="L",1,0)+IF(LEFT(E17,1)="L",1,0)+IF(LEFT(D17,1)="L",1,0)</f>
        <v>0</v>
      </c>
      <c r="O17" s="93">
        <f>IF(SUM(K17:N17)=0,"",RANK(J17,$J$17:$N$21,0))</f>
        <v>2</v>
      </c>
      <c r="P17" s="3" t="str">
        <f>B17</f>
        <v>高松商Ａ</v>
      </c>
    </row>
    <row r="18" spans="1:16" ht="25.5" customHeight="1">
      <c r="A18" s="4">
        <v>2</v>
      </c>
      <c r="B18" s="139" t="str">
        <f>IF('予選ﾘｰｸﾞ一覧'!H19="","",'予選ﾘｰｸﾞ一覧'!H19)</f>
        <v>出雲西Ａ</v>
      </c>
      <c r="C18" s="140"/>
      <c r="D18" s="78" t="str">
        <f>IF(LEFT(E17,1)="W","L W/O",IF(LEFT(E17,1)="L","W W/O",IF(E17="-","-",RIGHT(E17,1)&amp;"-"&amp;LEFT(E17,1))))</f>
        <v>3-2</v>
      </c>
      <c r="E18" s="15"/>
      <c r="F18" s="13" t="s">
        <v>202</v>
      </c>
      <c r="G18" s="13" t="s">
        <v>205</v>
      </c>
      <c r="H18" s="13" t="s">
        <v>205</v>
      </c>
      <c r="I18" s="20" t="str">
        <f>IF(SUM(K18:N18)=0,"/",K18+M18&amp;"/"&amp;L18+N18)</f>
        <v>4/0</v>
      </c>
      <c r="J18" s="18">
        <f>IF(SUM(K18:N18)=0,"",K18*2+L18+M18*2)</f>
        <v>8</v>
      </c>
      <c r="K18" s="21">
        <f>IF(LEFT(H18,1)="3",1,0)+IF(LEFT(G18,1)="3",1,0)+IF(LEFT(F18,1)="3",1,0)+IF(LEFT(E18,1)="3",1,0)+IF(LEFT(D18,1)="3",1,0)</f>
        <v>4</v>
      </c>
      <c r="L18" s="22">
        <f>IF(RIGHT(H18,1)="3",1,0)+IF(RIGHT(G18,1)="3",1,0)+IF(RIGHT(F18,1)="3",1,0)+IF(RIGHT(E18,1)="3",1,0)+IF(RIGHT(D18,1)="3",1,0)</f>
        <v>0</v>
      </c>
      <c r="M18" s="23">
        <f>IF(LEFT(H18,1)="W",1,0)+IF(LEFT(G18,1)="W",1,0)+IF(LEFT(F18,1)="W",1,0)+IF(LEFT(E18,1)="W",1,0)+IF(LEFT(D18,1)="W",1,0)</f>
        <v>0</v>
      </c>
      <c r="N18" s="23">
        <f>IF(LEFT(H18,1)="L",1,0)+IF(LEFT(G18,1)="L",1,0)+IF(LEFT(F18,1)="L",1,0)+IF(LEFT(E18,1)="L",1,0)+IF(LEFT(D18,1)="L",1,0)</f>
        <v>0</v>
      </c>
      <c r="O18" s="94">
        <f>IF(SUM(K18:N18)=0,"",RANK(J18,$J$17:$N$21,0))</f>
        <v>1</v>
      </c>
      <c r="P18" s="3" t="str">
        <f>B18</f>
        <v>出雲西Ａ</v>
      </c>
    </row>
    <row r="19" spans="1:16" ht="25.5" customHeight="1">
      <c r="A19" s="4">
        <v>3</v>
      </c>
      <c r="B19" s="139" t="str">
        <f>IF('予選ﾘｰｸﾞ一覧'!H21="","",'予選ﾘｰｸﾞ一覧'!H21)</f>
        <v>小倉西</v>
      </c>
      <c r="C19" s="140"/>
      <c r="D19" s="78" t="str">
        <f>IF(LEFT(F17,1)="W","L W/O",IF(LEFT(F17,1)="L","W W/O",IF(F17="-","-",RIGHT(F17,1)&amp;"-"&amp;LEFT(F17,1))))</f>
        <v>1-3</v>
      </c>
      <c r="E19" s="14" t="str">
        <f>IF(LEFT(F18,1)="W","L W/O",IF(LEFT(F18,1)="L","W W/O",IF(F18="-","-",RIGHT(F18,1)&amp;"-"&amp;LEFT(F18,1))))</f>
        <v>2-3</v>
      </c>
      <c r="F19" s="15"/>
      <c r="G19" s="13" t="s">
        <v>208</v>
      </c>
      <c r="H19" s="13" t="s">
        <v>205</v>
      </c>
      <c r="I19" s="20" t="str">
        <f>IF(SUM(K19:N19)=0,"/",K19+M19&amp;"/"&amp;L19+N19)</f>
        <v>2/2</v>
      </c>
      <c r="J19" s="18">
        <f>IF(SUM(K19:N19)=0,"",K19*2+L19+M19*2)</f>
        <v>6</v>
      </c>
      <c r="K19" s="21">
        <f>IF(LEFT(H19,1)="3",1,0)+IF(LEFT(G19,1)="3",1,0)+IF(LEFT(F19,1)="3",1,0)+IF(LEFT(E19,1)="3",1,0)+IF(LEFT(D19,1)="3",1,0)</f>
        <v>2</v>
      </c>
      <c r="L19" s="22">
        <f>IF(RIGHT(H19,1)="3",1,0)+IF(RIGHT(G19,1)="3",1,0)+IF(RIGHT(F19,1)="3",1,0)+IF(RIGHT(E19,1)="3",1,0)+IF(RIGHT(D19,1)="3",1,0)</f>
        <v>2</v>
      </c>
      <c r="M19" s="23">
        <f>IF(LEFT(H19,1)="W",1,0)+IF(LEFT(G19,1)="W",1,0)+IF(LEFT(F19,1)="W",1,0)+IF(LEFT(E19,1)="W",1,0)+IF(LEFT(D19,1)="W",1,0)</f>
        <v>0</v>
      </c>
      <c r="N19" s="23">
        <f>IF(LEFT(H19,1)="L",1,0)+IF(LEFT(G19,1)="L",1,0)+IF(LEFT(F19,1)="L",1,0)+IF(LEFT(E19,1)="L",1,0)+IF(LEFT(D19,1)="L",1,0)</f>
        <v>0</v>
      </c>
      <c r="O19" s="94">
        <f>IF(SUM(K19:N19)=0,"",RANK(J19,$J$17:$N$21,0))</f>
        <v>3</v>
      </c>
      <c r="P19" s="3" t="str">
        <f>B19</f>
        <v>小倉西</v>
      </c>
    </row>
    <row r="20" spans="1:16" ht="25.5" customHeight="1">
      <c r="A20" s="4">
        <v>4</v>
      </c>
      <c r="B20" s="139" t="str">
        <f>IF('予選ﾘｰｸﾞ一覧'!H23="","",'予選ﾘｰｸﾞ一覧'!H23)</f>
        <v>奈良朱雀</v>
      </c>
      <c r="C20" s="140"/>
      <c r="D20" s="78" t="str">
        <f>IF(LEFT(G17,1)="W","L W/O",IF(LEFT(G17,1)="L","W W/O",IF(G17="-","-",RIGHT(G17,1)&amp;"-"&amp;LEFT(G17,1))))</f>
        <v>0-3</v>
      </c>
      <c r="E20" s="14" t="str">
        <f>IF(LEFT(G18,1)="W","L W/O",IF(LEFT(G18,1)="L","W W/O",IF(G18="-","-",RIGHT(G18,1)&amp;"-"&amp;LEFT(G18,1))))</f>
        <v>0-3</v>
      </c>
      <c r="F20" s="14" t="str">
        <f>IF(LEFT(G19,1)="W","L W/O",IF(LEFT(G19,1)="L","W W/O",IF(G19="-","-",RIGHT(G19,1)&amp;"-"&amp;LEFT(G19,1))))</f>
        <v>1-3</v>
      </c>
      <c r="G20" s="15"/>
      <c r="H20" s="13" t="s">
        <v>206</v>
      </c>
      <c r="I20" s="20" t="str">
        <f>IF(SUM(K20:N20)=0,"/",K20+M20&amp;"/"&amp;L20+N20)</f>
        <v>0/4</v>
      </c>
      <c r="J20" s="18">
        <f>IF(SUM(K20:N20)=0,"",K20*2+L20+M20*2)</f>
        <v>4</v>
      </c>
      <c r="K20" s="21">
        <f>IF(LEFT(H20,1)="3",1,0)+IF(LEFT(G20,1)="3",1,0)+IF(LEFT(F20,1)="3",1,0)+IF(LEFT(E20,1)="3",1,0)+IF(LEFT(D20,1)="3",1,0)</f>
        <v>0</v>
      </c>
      <c r="L20" s="22">
        <f>IF(RIGHT(H20,1)="3",1,0)+IF(RIGHT(G20,1)="3",1,0)+IF(RIGHT(F20,1)="3",1,0)+IF(RIGHT(E20,1)="3",1,0)+IF(RIGHT(D20,1)="3",1,0)</f>
        <v>4</v>
      </c>
      <c r="M20" s="23">
        <f>IF(LEFT(H20,1)="W",1,0)+IF(LEFT(G20,1)="W",1,0)+IF(LEFT(F20,1)="W",1,0)+IF(LEFT(E20,1)="W",1,0)+IF(LEFT(D20,1)="W",1,0)</f>
        <v>0</v>
      </c>
      <c r="N20" s="23">
        <f>IF(LEFT(H20,1)="L",1,0)+IF(LEFT(G20,1)="L",1,0)+IF(LEFT(F20,1)="L",1,0)+IF(LEFT(E20,1)="L",1,0)+IF(LEFT(D20,1)="L",1,0)</f>
        <v>0</v>
      </c>
      <c r="O20" s="94">
        <f>IF(SUM(K20:N20)=0,"",RANK(J20,$J$17:$N$21,0))</f>
        <v>5</v>
      </c>
      <c r="P20" s="3" t="str">
        <f>B20</f>
        <v>奈良朱雀</v>
      </c>
    </row>
    <row r="21" spans="1:16" ht="25.5" customHeight="1" thickBot="1">
      <c r="A21" s="5">
        <v>5</v>
      </c>
      <c r="B21" s="145" t="str">
        <f>IF('予選ﾘｰｸﾞ一覧'!H25="","",'予選ﾘｰｸﾞ一覧'!H25)</f>
        <v>松山商</v>
      </c>
      <c r="C21" s="146"/>
      <c r="D21" s="79" t="str">
        <f>IF(LEFT(H17,1)="W","L W/O",IF(LEFT(H17,1)="L","W W/O",IF(H17="-","-",RIGHT(H17,1)&amp;"-"&amp;LEFT(H17,1))))</f>
        <v>2-3</v>
      </c>
      <c r="E21" s="16" t="str">
        <f>IF(LEFT(H18,1)="W","L W/O",IF(LEFT(H18,1)="L","W W/O",IF(H18="-","-",RIGHT(H18,1)&amp;"-"&amp;LEFT(H18,1))))</f>
        <v>0-3</v>
      </c>
      <c r="F21" s="16" t="str">
        <f>IF(LEFT(H19,1)="W","L W/O",IF(LEFT(H19,1)="L","W W/O",IF(H19="-","-",RIGHT(H19,1)&amp;"-"&amp;LEFT(H19,1))))</f>
        <v>0-3</v>
      </c>
      <c r="G21" s="16" t="str">
        <f>IF(LEFT(H20,1)="W","L W/O",IF(LEFT(H20,1)="L","W W/O",IF(H20="-","-",RIGHT(H20,1)&amp;"-"&amp;LEFT(H20,1))))</f>
        <v>3-0</v>
      </c>
      <c r="H21" s="17"/>
      <c r="I21" s="24" t="str">
        <f>IF(SUM(K21:N21)=0,"/",K21+M21&amp;"/"&amp;L21+N21)</f>
        <v>1/3</v>
      </c>
      <c r="J21" s="19">
        <f>IF(SUM(K21:N21)=0,"",K21*2+L21+M21*2)</f>
        <v>5</v>
      </c>
      <c r="K21" s="25">
        <f>IF(LEFT(H21,1)="3",1,0)+IF(LEFT(G21,1)="3",1,0)+IF(LEFT(F21,1)="3",1,0)+IF(LEFT(E21,1)="3",1,0)+IF(LEFT(D21,1)="3",1,0)</f>
        <v>1</v>
      </c>
      <c r="L21" s="26">
        <f>IF(RIGHT(H21,1)="3",1,0)+IF(RIGHT(G21,1)="3",1,0)+IF(RIGHT(F21,1)="3",1,0)+IF(RIGHT(E21,1)="3",1,0)+IF(RIGHT(D21,1)="3",1,0)</f>
        <v>3</v>
      </c>
      <c r="M21" s="27">
        <f>IF(LEFT(H21,1)="W",1,0)+IF(LEFT(G21,1)="W",1,0)+IF(LEFT(F21,1)="W",1,0)+IF(LEFT(E21,1)="W",1,0)+IF(LEFT(D21,1)="W",1,0)</f>
        <v>0</v>
      </c>
      <c r="N21" s="27">
        <f>IF(LEFT(H21,1)="L",1,0)+IF(LEFT(G21,1)="L",1,0)+IF(LEFT(F21,1)="L",1,0)+IF(LEFT(E21,1)="L",1,0)+IF(LEFT(D21,1)="L",1,0)</f>
        <v>0</v>
      </c>
      <c r="O21" s="95">
        <f>IF(SUM(K21:N21)=0,"",RANK(J21,$J$17:$N$21,0))</f>
        <v>4</v>
      </c>
      <c r="P21" s="3" t="str">
        <f>B21</f>
        <v>松山商</v>
      </c>
    </row>
    <row r="22" spans="1:15" ht="25.5" customHeight="1" thickBot="1">
      <c r="A22" s="28"/>
      <c r="B22" s="35"/>
      <c r="C22" s="35"/>
      <c r="D22" s="36"/>
      <c r="E22" s="36"/>
      <c r="F22" s="36"/>
      <c r="G22" s="36"/>
      <c r="H22" s="37"/>
      <c r="I22" s="38"/>
      <c r="J22" s="38"/>
      <c r="K22" s="39"/>
      <c r="L22" s="39"/>
      <c r="M22" s="39"/>
      <c r="N22" s="39"/>
      <c r="O22" s="38"/>
    </row>
    <row r="23" spans="1:15" ht="25.5" customHeight="1" thickBot="1">
      <c r="A23" s="141" t="s">
        <v>148</v>
      </c>
      <c r="B23" s="142"/>
      <c r="C23" s="80" t="s">
        <v>174</v>
      </c>
      <c r="D23" s="96" t="str">
        <f>IF(B24="","",B24)</f>
        <v>長崎女商Ａ</v>
      </c>
      <c r="E23" s="97" t="str">
        <f>IF(B25="","",B25)</f>
        <v>今治北</v>
      </c>
      <c r="F23" s="97" t="str">
        <f>IF(B26="","",B26)</f>
        <v>岡山東商</v>
      </c>
      <c r="G23" s="97" t="str">
        <f>IF(B27="","",B27)</f>
        <v>奈良北</v>
      </c>
      <c r="H23" s="98" t="str">
        <f>IF(B28="","",B28)</f>
        <v>高松桜井</v>
      </c>
      <c r="I23" s="73" t="s">
        <v>8</v>
      </c>
      <c r="J23" s="74" t="s">
        <v>1</v>
      </c>
      <c r="K23" s="75" t="s">
        <v>2</v>
      </c>
      <c r="L23" s="33" t="s">
        <v>3</v>
      </c>
      <c r="M23" s="33" t="s">
        <v>7</v>
      </c>
      <c r="N23" s="33" t="s">
        <v>6</v>
      </c>
      <c r="O23" s="76" t="s">
        <v>0</v>
      </c>
    </row>
    <row r="24" spans="1:16" ht="25.5" customHeight="1">
      <c r="A24" s="66">
        <v>1</v>
      </c>
      <c r="B24" s="143" t="str">
        <f>IF('予選ﾘｰｸﾞ一覧'!I17="","",'予選ﾘｰｸﾞ一覧'!I17)</f>
        <v>長崎女商Ａ</v>
      </c>
      <c r="C24" s="144"/>
      <c r="D24" s="77"/>
      <c r="E24" s="67" t="s">
        <v>205</v>
      </c>
      <c r="F24" s="67" t="s">
        <v>205</v>
      </c>
      <c r="G24" s="67" t="s">
        <v>205</v>
      </c>
      <c r="H24" s="67" t="s">
        <v>205</v>
      </c>
      <c r="I24" s="68" t="str">
        <f>IF(SUM(K24:N24)=0,"/",K24+M24&amp;"/"&amp;L24+N24)</f>
        <v>4/0</v>
      </c>
      <c r="J24" s="69">
        <f>IF(SUM(K24:N24)=0,"",K24*2+L24+M24*2)</f>
        <v>8</v>
      </c>
      <c r="K24" s="70">
        <f>IF(LEFT(H24,1)="3",1,0)+IF(LEFT(G24,1)="3",1,0)+IF(LEFT(F24,1)="3",1,0)+IF(LEFT(E24,1)="3",1,0)+IF(LEFT(D24,1)="3",1,0)</f>
        <v>4</v>
      </c>
      <c r="L24" s="71">
        <f>IF(RIGHT(H24,1)="3",1,0)+IF(RIGHT(G24,1)="3",1,0)+IF(RIGHT(F24,1)="3",1,0)+IF(RIGHT(E24,1)="3",1,0)+IF(RIGHT(D24,1)="3",1,0)</f>
        <v>0</v>
      </c>
      <c r="M24" s="72">
        <f>IF(LEFT(H24,1)="W",1,0)+IF(LEFT(G24,1)="W",1,0)+IF(LEFT(F24,1)="W",1,0)+IF(LEFT(E24,1)="W",1,0)+IF(LEFT(D24,1)="W",1,0)</f>
        <v>0</v>
      </c>
      <c r="N24" s="72">
        <f>IF(LEFT(H24,1)="L",1,0)+IF(LEFT(G24,1)="L",1,0)+IF(LEFT(F24,1)="L",1,0)+IF(LEFT(E24,1)="L",1,0)+IF(LEFT(D24,1)="L",1,0)</f>
        <v>0</v>
      </c>
      <c r="O24" s="93">
        <f>IF(SUM(K24:N24)=0,"",RANK(J24,J24:J28,0))</f>
        <v>1</v>
      </c>
      <c r="P24" s="3" t="str">
        <f>B24</f>
        <v>長崎女商Ａ</v>
      </c>
    </row>
    <row r="25" spans="1:16" ht="25.5" customHeight="1">
      <c r="A25" s="4">
        <v>2</v>
      </c>
      <c r="B25" s="139" t="str">
        <f>IF('予選ﾘｰｸﾞ一覧'!I19="","",'予選ﾘｰｸﾞ一覧'!I19)</f>
        <v>今治北</v>
      </c>
      <c r="C25" s="140"/>
      <c r="D25" s="78" t="str">
        <f>IF(LEFT(E24,1)="W","L W/O",IF(LEFT(E24,1)="L","W W/O",IF(E24="-","-",RIGHT(E24,1)&amp;"-"&amp;LEFT(E24,1))))</f>
        <v>0-3</v>
      </c>
      <c r="E25" s="15"/>
      <c r="F25" s="13" t="s">
        <v>208</v>
      </c>
      <c r="G25" s="13" t="s">
        <v>205</v>
      </c>
      <c r="H25" s="13" t="s">
        <v>205</v>
      </c>
      <c r="I25" s="20" t="str">
        <f>IF(SUM(K25:N25)=0,"/",K25+M25&amp;"/"&amp;L25+N25)</f>
        <v>3/1</v>
      </c>
      <c r="J25" s="18">
        <f>IF(SUM(K25:N25)=0,"",K25*2+L25+M25*2)</f>
        <v>7</v>
      </c>
      <c r="K25" s="21">
        <f>IF(LEFT(H25,1)="3",1,0)+IF(LEFT(G25,1)="3",1,0)+IF(LEFT(F25,1)="3",1,0)+IF(LEFT(E25,1)="3",1,0)+IF(LEFT(D25,1)="3",1,0)</f>
        <v>3</v>
      </c>
      <c r="L25" s="22">
        <f>IF(RIGHT(H25,1)="3",1,0)+IF(RIGHT(G25,1)="3",1,0)+IF(RIGHT(F25,1)="3",1,0)+IF(RIGHT(E25,1)="3",1,0)+IF(RIGHT(D25,1)="3",1,0)</f>
        <v>1</v>
      </c>
      <c r="M25" s="23">
        <f>IF(LEFT(H25,1)="W",1,0)+IF(LEFT(G25,1)="W",1,0)+IF(LEFT(F25,1)="W",1,0)+IF(LEFT(E25,1)="W",1,0)+IF(LEFT(D25,1)="W",1,0)</f>
        <v>0</v>
      </c>
      <c r="N25" s="23">
        <f>IF(LEFT(H25,1)="L",1,0)+IF(LEFT(G25,1)="L",1,0)+IF(LEFT(F25,1)="L",1,0)+IF(LEFT(E25,1)="L",1,0)+IF(LEFT(D25,1)="L",1,0)</f>
        <v>0</v>
      </c>
      <c r="O25" s="94">
        <f>IF(SUM(K25:N25)=0,"",RANK(J25,J24:J28,0))</f>
        <v>2</v>
      </c>
      <c r="P25" s="3" t="str">
        <f>B25</f>
        <v>今治北</v>
      </c>
    </row>
    <row r="26" spans="1:16" ht="25.5" customHeight="1">
      <c r="A26" s="4">
        <v>3</v>
      </c>
      <c r="B26" s="139" t="str">
        <f>IF('予選ﾘｰｸﾞ一覧'!I21="","",'予選ﾘｰｸﾞ一覧'!I21)</f>
        <v>岡山東商</v>
      </c>
      <c r="C26" s="140"/>
      <c r="D26" s="78" t="str">
        <f>IF(LEFT(F24,1)="W","L W/O",IF(LEFT(F24,1)="L","W W/O",IF(F24="-","-",RIGHT(F24,1)&amp;"-"&amp;LEFT(F24,1))))</f>
        <v>0-3</v>
      </c>
      <c r="E26" s="14" t="str">
        <f>IF(LEFT(F25,1)="W","L W/O",IF(LEFT(F25,1)="L","W W/O",IF(F25="-","-",RIGHT(F25,1)&amp;"-"&amp;LEFT(F25,1))))</f>
        <v>1-3</v>
      </c>
      <c r="F26" s="15"/>
      <c r="G26" s="13" t="s">
        <v>205</v>
      </c>
      <c r="H26" s="13" t="s">
        <v>205</v>
      </c>
      <c r="I26" s="20" t="str">
        <f>IF(SUM(K26:N26)=0,"/",K26+M26&amp;"/"&amp;L26+N26)</f>
        <v>2/2</v>
      </c>
      <c r="J26" s="18">
        <f>IF(SUM(K26:N26)=0,"",K26*2+L26+M26*2)</f>
        <v>6</v>
      </c>
      <c r="K26" s="21">
        <f>IF(LEFT(H26,1)="3",1,0)+IF(LEFT(G26,1)="3",1,0)+IF(LEFT(F26,1)="3",1,0)+IF(LEFT(E26,1)="3",1,0)+IF(LEFT(D26,1)="3",1,0)</f>
        <v>2</v>
      </c>
      <c r="L26" s="22">
        <f>IF(RIGHT(H26,1)="3",1,0)+IF(RIGHT(G26,1)="3",1,0)+IF(RIGHT(F26,1)="3",1,0)+IF(RIGHT(E26,1)="3",1,0)+IF(RIGHT(D26,1)="3",1,0)</f>
        <v>2</v>
      </c>
      <c r="M26" s="23">
        <f>IF(LEFT(H26,1)="W",1,0)+IF(LEFT(G26,1)="W",1,0)+IF(LEFT(F26,1)="W",1,0)+IF(LEFT(E26,1)="W",1,0)+IF(LEFT(D26,1)="W",1,0)</f>
        <v>0</v>
      </c>
      <c r="N26" s="23">
        <f>IF(LEFT(H26,1)="L",1,0)+IF(LEFT(G26,1)="L",1,0)+IF(LEFT(F26,1)="L",1,0)+IF(LEFT(E26,1)="L",1,0)+IF(LEFT(D26,1)="L",1,0)</f>
        <v>0</v>
      </c>
      <c r="O26" s="94">
        <f>IF(SUM(K26:N26)=0,"",RANK(J26,J24:J28,0))</f>
        <v>3</v>
      </c>
      <c r="P26" s="3" t="str">
        <f>B26</f>
        <v>岡山東商</v>
      </c>
    </row>
    <row r="27" spans="1:16" ht="25.5" customHeight="1">
      <c r="A27" s="4">
        <v>4</v>
      </c>
      <c r="B27" s="139" t="str">
        <f>IF('予選ﾘｰｸﾞ一覧'!I23="","",'予選ﾘｰｸﾞ一覧'!I23)</f>
        <v>奈良北</v>
      </c>
      <c r="C27" s="140"/>
      <c r="D27" s="78" t="str">
        <f>IF(LEFT(G24,1)="W","L W/O",IF(LEFT(G24,1)="L","W W/O",IF(G24="-","-",RIGHT(G24,1)&amp;"-"&amp;LEFT(G24,1))))</f>
        <v>0-3</v>
      </c>
      <c r="E27" s="14" t="str">
        <f>IF(LEFT(G25,1)="W","L W/O",IF(LEFT(G25,1)="L","W W/O",IF(G25="-","-",RIGHT(G25,1)&amp;"-"&amp;LEFT(G25,1))))</f>
        <v>0-3</v>
      </c>
      <c r="F27" s="14" t="str">
        <f>IF(LEFT(G26,1)="W","L W/O",IF(LEFT(G26,1)="L","W W/O",IF(G26="-","-",RIGHT(G26,1)&amp;"-"&amp;LEFT(G26,1))))</f>
        <v>0-3</v>
      </c>
      <c r="G27" s="15"/>
      <c r="H27" s="13" t="s">
        <v>206</v>
      </c>
      <c r="I27" s="20" t="str">
        <f>IF(SUM(K27:N27)=0,"/",K27+M27&amp;"/"&amp;L27+N27)</f>
        <v>0/4</v>
      </c>
      <c r="J27" s="18">
        <f>IF(SUM(K27:N27)=0,"",K27*2+L27+M27*2)</f>
        <v>4</v>
      </c>
      <c r="K27" s="21">
        <f>IF(LEFT(H27,1)="3",1,0)+IF(LEFT(G27,1)="3",1,0)+IF(LEFT(F27,1)="3",1,0)+IF(LEFT(E27,1)="3",1,0)+IF(LEFT(D27,1)="3",1,0)</f>
        <v>0</v>
      </c>
      <c r="L27" s="22">
        <f>IF(RIGHT(H27,1)="3",1,0)+IF(RIGHT(G27,1)="3",1,0)+IF(RIGHT(F27,1)="3",1,0)+IF(RIGHT(E27,1)="3",1,0)+IF(RIGHT(D27,1)="3",1,0)</f>
        <v>4</v>
      </c>
      <c r="M27" s="23">
        <f>IF(LEFT(H27,1)="W",1,0)+IF(LEFT(G27,1)="W",1,0)+IF(LEFT(F27,1)="W",1,0)+IF(LEFT(E27,1)="W",1,0)+IF(LEFT(D27,1)="W",1,0)</f>
        <v>0</v>
      </c>
      <c r="N27" s="23">
        <f>IF(LEFT(H27,1)="L",1,0)+IF(LEFT(G27,1)="L",1,0)+IF(LEFT(F27,1)="L",1,0)+IF(LEFT(E27,1)="L",1,0)+IF(LEFT(D27,1)="L",1,0)</f>
        <v>0</v>
      </c>
      <c r="O27" s="94">
        <f>IF(SUM(K27:N27)=0,"",RANK(J27,J24:J28,0))</f>
        <v>5</v>
      </c>
      <c r="P27" s="3" t="str">
        <f>B27</f>
        <v>奈良北</v>
      </c>
    </row>
    <row r="28" spans="1:16" ht="25.5" customHeight="1" thickBot="1">
      <c r="A28" s="5">
        <v>5</v>
      </c>
      <c r="B28" s="145" t="str">
        <f>IF('予選ﾘｰｸﾞ一覧'!I25="","",'予選ﾘｰｸﾞ一覧'!I25)</f>
        <v>高松桜井</v>
      </c>
      <c r="C28" s="146"/>
      <c r="D28" s="79" t="str">
        <f>IF(LEFT(H24,1)="W","L W/O",IF(LEFT(H24,1)="L","W W/O",IF(H24="-","-",RIGHT(H24,1)&amp;"-"&amp;LEFT(H24,1))))</f>
        <v>0-3</v>
      </c>
      <c r="E28" s="16" t="str">
        <f>IF(LEFT(H25,1)="W","L W/O",IF(LEFT(H25,1)="L","W W/O",IF(H25="-","-",RIGHT(H25,1)&amp;"-"&amp;LEFT(H25,1))))</f>
        <v>0-3</v>
      </c>
      <c r="F28" s="16" t="str">
        <f>IF(LEFT(H26,1)="W","L W/O",IF(LEFT(H26,1)="L","W W/O",IF(H26="-","-",RIGHT(H26,1)&amp;"-"&amp;LEFT(H26,1))))</f>
        <v>0-3</v>
      </c>
      <c r="G28" s="16" t="str">
        <f>IF(LEFT(H27,1)="W","L W/O",IF(LEFT(H27,1)="L","W W/O",IF(H27="-","-",RIGHT(H27,1)&amp;"-"&amp;LEFT(H27,1))))</f>
        <v>3-0</v>
      </c>
      <c r="H28" s="17"/>
      <c r="I28" s="24" t="str">
        <f>IF(SUM(K28:N28)=0,"/",K28+M28&amp;"/"&amp;L28+N28)</f>
        <v>1/3</v>
      </c>
      <c r="J28" s="19">
        <f>IF(SUM(K28:N28)=0,"",K28*2+L28+M28*2)</f>
        <v>5</v>
      </c>
      <c r="K28" s="25">
        <f>IF(LEFT(H28,1)="3",1,0)+IF(LEFT(G28,1)="3",1,0)+IF(LEFT(F28,1)="3",1,0)+IF(LEFT(E28,1)="3",1,0)+IF(LEFT(D28,1)="3",1,0)</f>
        <v>1</v>
      </c>
      <c r="L28" s="26">
        <f>IF(RIGHT(H28,1)="3",1,0)+IF(RIGHT(G28,1)="3",1,0)+IF(RIGHT(F28,1)="3",1,0)+IF(RIGHT(E28,1)="3",1,0)+IF(RIGHT(D28,1)="3",1,0)</f>
        <v>3</v>
      </c>
      <c r="M28" s="27">
        <f>IF(LEFT(H28,1)="W",1,0)+IF(LEFT(G28,1)="W",1,0)+IF(LEFT(F28,1)="W",1,0)+IF(LEFT(E28,1)="W",1,0)+IF(LEFT(D28,1)="W",1,0)</f>
        <v>0</v>
      </c>
      <c r="N28" s="27">
        <f>IF(LEFT(H28,1)="L",1,0)+IF(LEFT(G28,1)="L",1,0)+IF(LEFT(F28,1)="L",1,0)+IF(LEFT(E28,1)="L",1,0)+IF(LEFT(D28,1)="L",1,0)</f>
        <v>0</v>
      </c>
      <c r="O28" s="95">
        <f>IF(SUM(K28:N28)=0,"",RANK(J28,J24:J28,0))</f>
        <v>4</v>
      </c>
      <c r="P28" s="3" t="str">
        <f>B28</f>
        <v>高松桜井</v>
      </c>
    </row>
    <row r="29" ht="25.5" customHeight="1" thickBot="1"/>
    <row r="30" spans="2:10" ht="25.5" customHeight="1" thickBot="1">
      <c r="B30" s="147" t="s">
        <v>9</v>
      </c>
      <c r="C30" s="153"/>
      <c r="D30" s="33" t="s">
        <v>10</v>
      </c>
      <c r="E30" s="33" t="s">
        <v>11</v>
      </c>
      <c r="F30" s="33" t="s">
        <v>12</v>
      </c>
      <c r="G30" s="33" t="s">
        <v>13</v>
      </c>
      <c r="H30" s="34" t="s">
        <v>14</v>
      </c>
      <c r="I30" s="28"/>
      <c r="J30" s="28"/>
    </row>
  </sheetData>
  <sheetProtection/>
  <mergeCells count="29">
    <mergeCell ref="B30:C30"/>
    <mergeCell ref="C8:H8"/>
    <mergeCell ref="C15:H15"/>
    <mergeCell ref="A16:B16"/>
    <mergeCell ref="B17:C17"/>
    <mergeCell ref="B18:C18"/>
    <mergeCell ref="B19:C19"/>
    <mergeCell ref="B11:C11"/>
    <mergeCell ref="B12:C12"/>
    <mergeCell ref="B13:C13"/>
    <mergeCell ref="A1:B1"/>
    <mergeCell ref="C1:D1"/>
    <mergeCell ref="A9:B9"/>
    <mergeCell ref="B10:C10"/>
    <mergeCell ref="B5:C5"/>
    <mergeCell ref="A2:B2"/>
    <mergeCell ref="B7:C7"/>
    <mergeCell ref="B3:C3"/>
    <mergeCell ref="B4:C4"/>
    <mergeCell ref="B6:C6"/>
    <mergeCell ref="B28:C28"/>
    <mergeCell ref="B24:C24"/>
    <mergeCell ref="B25:C25"/>
    <mergeCell ref="B26:C26"/>
    <mergeCell ref="B27:C27"/>
    <mergeCell ref="A23:B23"/>
    <mergeCell ref="B14:C14"/>
    <mergeCell ref="B20:C20"/>
    <mergeCell ref="B21:C21"/>
  </mergeCells>
  <dataValidations count="1">
    <dataValidation allowBlank="1" showInputMessage="1" showErrorMessage="1" imeMode="off" sqref="E17:H17 H18:H20 F18:G18 G19 E3:H3 H4:H6 F4:G4 G5 E10:H10 H11:H13 F11:G11 G12 E24:H24 H25:H27 F25:G25 G26"/>
  </dataValidations>
  <printOptions/>
  <pageMargins left="0.472440944881889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P20"/>
  <sheetViews>
    <sheetView tabSelected="1" view="pageBreakPreview" zoomScale="60" zoomScaleNormal="75" zoomScalePageLayoutView="0" workbookViewId="0" topLeftCell="A1">
      <selection activeCell="U14" sqref="U14"/>
    </sheetView>
  </sheetViews>
  <sheetFormatPr defaultColWidth="9.00390625" defaultRowHeight="25.5" customHeight="1"/>
  <cols>
    <col min="1" max="2" width="4.625" style="3" customWidth="1"/>
    <col min="3" max="8" width="10.625" style="3" customWidth="1"/>
    <col min="9" max="9" width="8.625" style="3" customWidth="1"/>
    <col min="10" max="10" width="6.625" style="3" customWidth="1"/>
    <col min="11" max="12" width="7.00390625" style="3" hidden="1" customWidth="1"/>
    <col min="13" max="14" width="7.125" style="3" hidden="1" customWidth="1"/>
    <col min="15" max="15" width="6.625" style="3" customWidth="1"/>
    <col min="16" max="16" width="9.00390625" style="3" hidden="1" customWidth="1"/>
    <col min="17" max="16384" width="9.00390625" style="3" customWidth="1"/>
  </cols>
  <sheetData>
    <row r="1" spans="1:15" s="1" customFormat="1" ht="25.5" customHeight="1" thickBot="1">
      <c r="A1" s="149" t="s">
        <v>5</v>
      </c>
      <c r="B1" s="149"/>
      <c r="C1" s="149" t="s">
        <v>18</v>
      </c>
      <c r="D1" s="149"/>
      <c r="E1" s="43" t="s">
        <v>21</v>
      </c>
      <c r="F1" s="32"/>
      <c r="G1" s="32"/>
      <c r="H1" s="32"/>
      <c r="I1" s="32"/>
      <c r="J1" s="32"/>
      <c r="K1" s="3"/>
      <c r="L1" s="3"/>
      <c r="M1" s="3"/>
      <c r="N1" s="3"/>
      <c r="O1" s="3"/>
    </row>
    <row r="2" spans="1:15" ht="25.5" customHeight="1" thickBot="1">
      <c r="A2" s="141" t="s">
        <v>149</v>
      </c>
      <c r="B2" s="142"/>
      <c r="C2" s="80" t="s">
        <v>175</v>
      </c>
      <c r="D2" s="96" t="str">
        <f>IF(B3="","",B3)</f>
        <v>祇園北</v>
      </c>
      <c r="E2" s="97" t="str">
        <f>IF(B4="","",B4)</f>
        <v>鹿児島女Ｂ</v>
      </c>
      <c r="F2" s="97" t="str">
        <f>IF(B5="","",B5)</f>
        <v>徳島商</v>
      </c>
      <c r="G2" s="97" t="str">
        <f>IF(B6="","",B6)</f>
        <v>鳥取敬愛Ｂ</v>
      </c>
      <c r="H2" s="98" t="str">
        <f>IF(B7="","",B7)</f>
        <v>高瀬</v>
      </c>
      <c r="I2" s="73" t="s">
        <v>8</v>
      </c>
      <c r="J2" s="74" t="s">
        <v>1</v>
      </c>
      <c r="K2" s="75" t="s">
        <v>2</v>
      </c>
      <c r="L2" s="33" t="s">
        <v>3</v>
      </c>
      <c r="M2" s="33" t="s">
        <v>7</v>
      </c>
      <c r="N2" s="33" t="s">
        <v>6</v>
      </c>
      <c r="O2" s="76" t="s">
        <v>0</v>
      </c>
    </row>
    <row r="3" spans="1:16" ht="25.5" customHeight="1">
      <c r="A3" s="66">
        <v>1</v>
      </c>
      <c r="B3" s="143" t="str">
        <f>IF('予選ﾘｰｸﾞ一覧'!J17="","",'予選ﾘｰｸﾞ一覧'!J17)</f>
        <v>祇園北</v>
      </c>
      <c r="C3" s="144"/>
      <c r="D3" s="77"/>
      <c r="E3" s="67" t="s">
        <v>205</v>
      </c>
      <c r="F3" s="67" t="s">
        <v>207</v>
      </c>
      <c r="G3" s="67" t="s">
        <v>205</v>
      </c>
      <c r="H3" s="67" t="s">
        <v>205</v>
      </c>
      <c r="I3" s="68" t="str">
        <f>IF(SUM(K3:N3)=0,"/",K3+M3&amp;"/"&amp;L3+N3)</f>
        <v>3/1</v>
      </c>
      <c r="J3" s="69">
        <f>IF(SUM(K3:N3)=0,"",K3*2+L3+M3*2)</f>
        <v>7</v>
      </c>
      <c r="K3" s="70">
        <f>IF(LEFT(H3,1)="3",1,0)+IF(LEFT(G3,1)="3",1,0)+IF(LEFT(F3,1)="3",1,0)+IF(LEFT(E3,1)="3",1,0)+IF(LEFT(D3,1)="3",1,0)</f>
        <v>3</v>
      </c>
      <c r="L3" s="71">
        <f>IF(RIGHT(H3,1)="3",1,0)+IF(RIGHT(G3,1)="3",1,0)+IF(RIGHT(F3,1)="3",1,0)+IF(RIGHT(E3,1)="3",1,0)+IF(RIGHT(D3,1)="3",1,0)</f>
        <v>1</v>
      </c>
      <c r="M3" s="72">
        <f>IF(LEFT(H3,1)="W",1,0)+IF(LEFT(G3,1)="W",1,0)+IF(LEFT(F3,1)="W",1,0)+IF(LEFT(E3,1)="W",1,0)+IF(LEFT(D3,1)="W",1,0)</f>
        <v>0</v>
      </c>
      <c r="N3" s="72">
        <f>IF(LEFT(H3,1)="L",1,0)+IF(LEFT(G3,1)="L",1,0)+IF(LEFT(F3,1)="L",1,0)+IF(LEFT(E3,1)="L",1,0)+IF(LEFT(D3,1)="L",1,0)</f>
        <v>0</v>
      </c>
      <c r="O3" s="93">
        <f>IF(SUM(K3:N3)=0,"",RANK(J3,$J$3:$J$7,0))</f>
        <v>2</v>
      </c>
      <c r="P3" s="3" t="str">
        <f>B3</f>
        <v>祇園北</v>
      </c>
    </row>
    <row r="4" spans="1:16" ht="25.5" customHeight="1">
      <c r="A4" s="4">
        <v>2</v>
      </c>
      <c r="B4" s="139" t="str">
        <f>IF('予選ﾘｰｸﾞ一覧'!J19="","",'予選ﾘｰｸﾞ一覧'!J19)</f>
        <v>鹿児島女Ｂ</v>
      </c>
      <c r="C4" s="140"/>
      <c r="D4" s="78" t="str">
        <f>IF(LEFT(E3,1)="W","L W/O",IF(LEFT(E3,1)="L","W W/O",IF(E3="-","-",RIGHT(E3,1)&amp;"-"&amp;LEFT(E3,1))))</f>
        <v>0-3</v>
      </c>
      <c r="E4" s="15"/>
      <c r="F4" s="13" t="s">
        <v>207</v>
      </c>
      <c r="G4" s="13" t="s">
        <v>207</v>
      </c>
      <c r="H4" s="13" t="s">
        <v>205</v>
      </c>
      <c r="I4" s="20" t="str">
        <f>IF(SUM(K4:N4)=0,"/",K4+M4&amp;"/"&amp;L4+N4)</f>
        <v>1/3</v>
      </c>
      <c r="J4" s="18">
        <f>IF(SUM(K4:N4)=0,"",K4*2+L4+M4*2)</f>
        <v>5</v>
      </c>
      <c r="K4" s="21">
        <f>IF(LEFT(H4,1)="3",1,0)+IF(LEFT(G4,1)="3",1,0)+IF(LEFT(F4,1)="3",1,0)+IF(LEFT(E4,1)="3",1,0)+IF(LEFT(D4,1)="3",1,0)</f>
        <v>1</v>
      </c>
      <c r="L4" s="22">
        <f>IF(RIGHT(H4,1)="3",1,0)+IF(RIGHT(G4,1)="3",1,0)+IF(RIGHT(F4,1)="3",1,0)+IF(RIGHT(E4,1)="3",1,0)+IF(RIGHT(D4,1)="3",1,0)</f>
        <v>3</v>
      </c>
      <c r="M4" s="23">
        <f>IF(LEFT(H4,1)="W",1,0)+IF(LEFT(G4,1)="W",1,0)+IF(LEFT(F4,1)="W",1,0)+IF(LEFT(E4,1)="W",1,0)+IF(LEFT(D4,1)="W",1,0)</f>
        <v>0</v>
      </c>
      <c r="N4" s="23">
        <f>IF(LEFT(H4,1)="L",1,0)+IF(LEFT(G4,1)="L",1,0)+IF(LEFT(F4,1)="L",1,0)+IF(LEFT(E4,1)="L",1,0)+IF(LEFT(D4,1)="L",1,0)</f>
        <v>0</v>
      </c>
      <c r="O4" s="94">
        <f>IF(SUM(K4:N4)=0,"",RANK(J4,$J$3:$J$7,0))</f>
        <v>4</v>
      </c>
      <c r="P4" s="3" t="str">
        <f>B4</f>
        <v>鹿児島女Ｂ</v>
      </c>
    </row>
    <row r="5" spans="1:16" ht="25.5" customHeight="1">
      <c r="A5" s="4">
        <v>3</v>
      </c>
      <c r="B5" s="139" t="str">
        <f>IF('予選ﾘｰｸﾞ一覧'!J21="","",'予選ﾘｰｸﾞ一覧'!J21)</f>
        <v>徳島商</v>
      </c>
      <c r="C5" s="140"/>
      <c r="D5" s="78" t="str">
        <f>IF(LEFT(F3,1)="W","L W/O",IF(LEFT(F3,1)="L","W W/O",IF(F3="-","-",RIGHT(F3,1)&amp;"-"&amp;LEFT(F3,1))))</f>
        <v>3-1</v>
      </c>
      <c r="E5" s="14" t="str">
        <f>IF(LEFT(F4,1)="W","L W/O",IF(LEFT(F4,1)="L","W W/O",IF(F4="-","-",RIGHT(F4,1)&amp;"-"&amp;LEFT(F4,1))))</f>
        <v>3-1</v>
      </c>
      <c r="F5" s="15"/>
      <c r="G5" s="13" t="s">
        <v>202</v>
      </c>
      <c r="H5" s="13" t="s">
        <v>208</v>
      </c>
      <c r="I5" s="20" t="str">
        <f>IF(SUM(K5:N5)=0,"/",K5+M5&amp;"/"&amp;L5+N5)</f>
        <v>4/0</v>
      </c>
      <c r="J5" s="18">
        <f>IF(SUM(K5:N5)=0,"",K5*2+L5+M5*2)</f>
        <v>8</v>
      </c>
      <c r="K5" s="21">
        <f>IF(LEFT(H5,1)="3",1,0)+IF(LEFT(G5,1)="3",1,0)+IF(LEFT(F5,1)="3",1,0)+IF(LEFT(E5,1)="3",1,0)+IF(LEFT(D5,1)="3",1,0)</f>
        <v>4</v>
      </c>
      <c r="L5" s="22">
        <f>IF(RIGHT(H5,1)="3",1,0)+IF(RIGHT(G5,1)="3",1,0)+IF(RIGHT(F5,1)="3",1,0)+IF(RIGHT(E5,1)="3",1,0)+IF(RIGHT(D5,1)="3",1,0)</f>
        <v>0</v>
      </c>
      <c r="M5" s="23">
        <f>IF(LEFT(H5,1)="W",1,0)+IF(LEFT(G5,1)="W",1,0)+IF(LEFT(F5,1)="W",1,0)+IF(LEFT(E5,1)="W",1,0)+IF(LEFT(D5,1)="W",1,0)</f>
        <v>0</v>
      </c>
      <c r="N5" s="23">
        <f>IF(LEFT(H5,1)="L",1,0)+IF(LEFT(G5,1)="L",1,0)+IF(LEFT(F5,1)="L",1,0)+IF(LEFT(E5,1)="L",1,0)+IF(LEFT(D5,1)="L",1,0)</f>
        <v>0</v>
      </c>
      <c r="O5" s="94">
        <f>IF(SUM(K5:N5)=0,"",RANK(J5,$J$3:$J$7,0))</f>
        <v>1</v>
      </c>
      <c r="P5" s="3" t="str">
        <f>B5</f>
        <v>徳島商</v>
      </c>
    </row>
    <row r="6" spans="1:16" ht="25.5" customHeight="1">
      <c r="A6" s="4">
        <v>4</v>
      </c>
      <c r="B6" s="139" t="str">
        <f>IF('予選ﾘｰｸﾞ一覧'!J23="","",'予選ﾘｰｸﾞ一覧'!J23)</f>
        <v>鳥取敬愛Ｂ</v>
      </c>
      <c r="C6" s="140"/>
      <c r="D6" s="78" t="str">
        <f>IF(LEFT(G3,1)="W","L W/O",IF(LEFT(G3,1)="L","W W/O",IF(G3="-","-",RIGHT(G3,1)&amp;"-"&amp;LEFT(G3,1))))</f>
        <v>0-3</v>
      </c>
      <c r="E6" s="14" t="str">
        <f>IF(LEFT(G4,1)="W","L W/O",IF(LEFT(G4,1)="L","W W/O",IF(G4="-","-",RIGHT(G4,1)&amp;"-"&amp;LEFT(G4,1))))</f>
        <v>3-1</v>
      </c>
      <c r="F6" s="14" t="str">
        <f>IF(LEFT(G5,1)="W","L W/O",IF(LEFT(G5,1)="L","W W/O",IF(G5="-","-",RIGHT(G5,1)&amp;"-"&amp;LEFT(G5,1))))</f>
        <v>2-3</v>
      </c>
      <c r="G6" s="15"/>
      <c r="H6" s="13" t="s">
        <v>205</v>
      </c>
      <c r="I6" s="20" t="str">
        <f>IF(SUM(K6:N6)=0,"/",K6+M6&amp;"/"&amp;L6+N6)</f>
        <v>2/2</v>
      </c>
      <c r="J6" s="18">
        <f>IF(SUM(K6:N6)=0,"",K6*2+L6+M6*2)</f>
        <v>6</v>
      </c>
      <c r="K6" s="21">
        <f>IF(LEFT(H6,1)="3",1,0)+IF(LEFT(G6,1)="3",1,0)+IF(LEFT(F6,1)="3",1,0)+IF(LEFT(E6,1)="3",1,0)+IF(LEFT(D6,1)="3",1,0)</f>
        <v>2</v>
      </c>
      <c r="L6" s="22">
        <f>IF(RIGHT(H6,1)="3",1,0)+IF(RIGHT(G6,1)="3",1,0)+IF(RIGHT(F6,1)="3",1,0)+IF(RIGHT(E6,1)="3",1,0)+IF(RIGHT(D6,1)="3",1,0)</f>
        <v>2</v>
      </c>
      <c r="M6" s="23">
        <f>IF(LEFT(H6,1)="W",1,0)+IF(LEFT(G6,1)="W",1,0)+IF(LEFT(F6,1)="W",1,0)+IF(LEFT(E6,1)="W",1,0)+IF(LEFT(D6,1)="W",1,0)</f>
        <v>0</v>
      </c>
      <c r="N6" s="23">
        <f>IF(LEFT(H6,1)="L",1,0)+IF(LEFT(G6,1)="L",1,0)+IF(LEFT(F6,1)="L",1,0)+IF(LEFT(E6,1)="L",1,0)+IF(LEFT(D6,1)="L",1,0)</f>
        <v>0</v>
      </c>
      <c r="O6" s="94">
        <f>IF(SUM(K6:N6)=0,"",RANK(J6,$J$3:$J$7,0))</f>
        <v>3</v>
      </c>
      <c r="P6" s="3" t="str">
        <f>B6</f>
        <v>鳥取敬愛Ｂ</v>
      </c>
    </row>
    <row r="7" spans="1:16" ht="25.5" customHeight="1" thickBot="1">
      <c r="A7" s="5">
        <v>5</v>
      </c>
      <c r="B7" s="145" t="str">
        <f>IF('予選ﾘｰｸﾞ一覧'!J25="","",'予選ﾘｰｸﾞ一覧'!J25)</f>
        <v>高瀬</v>
      </c>
      <c r="C7" s="146"/>
      <c r="D7" s="79" t="str">
        <f>IF(LEFT(H3,1)="W","L W/O",IF(LEFT(H3,1)="L","W W/O",IF(H3="-","-",RIGHT(H3,1)&amp;"-"&amp;LEFT(H3,1))))</f>
        <v>0-3</v>
      </c>
      <c r="E7" s="16" t="str">
        <f>IF(LEFT(H4,1)="W","L W/O",IF(LEFT(H4,1)="L","W W/O",IF(H4="-","-",RIGHT(H4,1)&amp;"-"&amp;LEFT(H4,1))))</f>
        <v>0-3</v>
      </c>
      <c r="F7" s="16" t="str">
        <f>IF(LEFT(H5,1)="W","L W/O",IF(LEFT(H5,1)="L","W W/O",IF(H5="-","-",RIGHT(H5,1)&amp;"-"&amp;LEFT(H5,1))))</f>
        <v>1-3</v>
      </c>
      <c r="G7" s="16" t="str">
        <f>IF(LEFT(H6,1)="W","L W/O",IF(LEFT(H6,1)="L","W W/O",IF(H6="-","-",RIGHT(H6,1)&amp;"-"&amp;LEFT(H6,1))))</f>
        <v>0-3</v>
      </c>
      <c r="H7" s="17"/>
      <c r="I7" s="24" t="str">
        <f>IF(SUM(K7:N7)=0,"/",K7+M7&amp;"/"&amp;L7+N7)</f>
        <v>0/4</v>
      </c>
      <c r="J7" s="19">
        <f>IF(SUM(K7:N7)=0,"",K7*2+L7+M7*2)</f>
        <v>4</v>
      </c>
      <c r="K7" s="25">
        <f>IF(LEFT(H7,1)="3",1,0)+IF(LEFT(G7,1)="3",1,0)+IF(LEFT(F7,1)="3",1,0)+IF(LEFT(E7,1)="3",1,0)+IF(LEFT(D7,1)="3",1,0)</f>
        <v>0</v>
      </c>
      <c r="L7" s="26">
        <f>IF(RIGHT(H7,1)="3",1,0)+IF(RIGHT(G7,1)="3",1,0)+IF(RIGHT(F7,1)="3",1,0)+IF(RIGHT(E7,1)="3",1,0)+IF(RIGHT(D7,1)="3",1,0)</f>
        <v>4</v>
      </c>
      <c r="M7" s="27">
        <f>IF(LEFT(H7,1)="W",1,0)+IF(LEFT(G7,1)="W",1,0)+IF(LEFT(F7,1)="W",1,0)+IF(LEFT(E7,1)="W",1,0)+IF(LEFT(D7,1)="W",1,0)</f>
        <v>0</v>
      </c>
      <c r="N7" s="27">
        <f>IF(LEFT(H7,1)="L",1,0)+IF(LEFT(G7,1)="L",1,0)+IF(LEFT(F7,1)="L",1,0)+IF(LEFT(E7,1)="L",1,0)+IF(LEFT(D7,1)="L",1,0)</f>
        <v>0</v>
      </c>
      <c r="O7" s="95">
        <f>IF(SUM(K7:N7)=0,"",RANK(J7,$J$3:$J$7,0))</f>
        <v>5</v>
      </c>
      <c r="P7" s="3" t="str">
        <f>B7</f>
        <v>高瀬</v>
      </c>
    </row>
    <row r="8" spans="1:15" ht="25.5" customHeight="1" thickBot="1">
      <c r="A8" s="44"/>
      <c r="B8" s="45"/>
      <c r="C8" s="45"/>
      <c r="D8" s="46"/>
      <c r="E8" s="46"/>
      <c r="F8" s="46"/>
      <c r="G8" s="46"/>
      <c r="H8" s="47"/>
      <c r="I8" s="48"/>
      <c r="J8" s="48"/>
      <c r="K8" s="49"/>
      <c r="L8" s="49"/>
      <c r="M8" s="49"/>
      <c r="N8" s="49"/>
      <c r="O8" s="48"/>
    </row>
    <row r="9" spans="1:15" ht="25.5" customHeight="1" thickBot="1">
      <c r="A9" s="141" t="s">
        <v>150</v>
      </c>
      <c r="B9" s="142"/>
      <c r="C9" s="80" t="s">
        <v>201</v>
      </c>
      <c r="D9" s="96" t="str">
        <f>IF(B10="","",B10)</f>
        <v>県和歌山商</v>
      </c>
      <c r="E9" s="97" t="str">
        <f>IF(B11="","",B11)</f>
        <v>佐賀商Ｂ</v>
      </c>
      <c r="F9" s="97" t="str">
        <f>IF(B12="","",B12)</f>
        <v>鳥取西</v>
      </c>
      <c r="G9" s="97" t="str">
        <f>IF(B13="","",B13)</f>
        <v>宇和島東</v>
      </c>
      <c r="H9" s="98" t="str">
        <f>IF(B14="","",B14)</f>
        <v>帝塚山Ａ</v>
      </c>
      <c r="I9" s="73" t="s">
        <v>8</v>
      </c>
      <c r="J9" s="74" t="s">
        <v>1</v>
      </c>
      <c r="K9" s="75" t="s">
        <v>2</v>
      </c>
      <c r="L9" s="33" t="s">
        <v>3</v>
      </c>
      <c r="M9" s="33" t="s">
        <v>7</v>
      </c>
      <c r="N9" s="33" t="s">
        <v>6</v>
      </c>
      <c r="O9" s="76" t="s">
        <v>0</v>
      </c>
    </row>
    <row r="10" spans="1:16" s="9" customFormat="1" ht="25.5" customHeight="1">
      <c r="A10" s="66">
        <v>1</v>
      </c>
      <c r="B10" s="143" t="str">
        <f>IF('予選ﾘｰｸﾞ一覧'!K17="","",'予選ﾘｰｸﾞ一覧'!K17)</f>
        <v>県和歌山商</v>
      </c>
      <c r="C10" s="144"/>
      <c r="D10" s="77"/>
      <c r="E10" s="67" t="s">
        <v>205</v>
      </c>
      <c r="F10" s="67" t="s">
        <v>210</v>
      </c>
      <c r="G10" s="157" t="s">
        <v>208</v>
      </c>
      <c r="H10" s="67" t="s">
        <v>208</v>
      </c>
      <c r="I10" s="68" t="str">
        <f>IF(SUM(K10:N10)=0,"/",K10+M10&amp;"/"&amp;L10+N10)</f>
        <v>3/1</v>
      </c>
      <c r="J10" s="69">
        <f>IF(SUM(K10:N10)=0,"",K10*2+L10+M10*2)</f>
        <v>7</v>
      </c>
      <c r="K10" s="70">
        <f>IF(LEFT(H10,1)="3",1,0)+IF(LEFT(G10,1)="3",1,0)+IF(LEFT(F10,1)="3",1,0)+IF(LEFT(E10,1)="3",1,0)+IF(LEFT(D10,1)="3",1,0)</f>
        <v>3</v>
      </c>
      <c r="L10" s="71">
        <f>IF(RIGHT(H10,1)="3",1,0)+IF(RIGHT(G10,1)="3",1,0)+IF(RIGHT(F10,1)="3",1,0)+IF(RIGHT(E10,1)="3",1,0)+IF(RIGHT(D10,1)="3",1,0)</f>
        <v>1</v>
      </c>
      <c r="M10" s="72">
        <f>IF(LEFT(H10,1)="W",1,0)+IF(LEFT(G10,1)="W",1,0)+IF(LEFT(F10,1)="W",1,0)+IF(LEFT(E10,1)="W",1,0)+IF(LEFT(D10,1)="W",1,0)</f>
        <v>0</v>
      </c>
      <c r="N10" s="72">
        <f>IF(LEFT(H10,1)="L",1,0)+IF(LEFT(G10,1)="L",1,0)+IF(LEFT(F10,1)="L",1,0)+IF(LEFT(E10,1)="L",1,0)+IF(LEFT(D10,1)="L",1,0)</f>
        <v>0</v>
      </c>
      <c r="O10" s="93">
        <f>IF(SUM(K10:N10)=0,"",RANK(J10,$J$10:$J$14,0))</f>
        <v>1</v>
      </c>
      <c r="P10" s="3" t="str">
        <f>B10</f>
        <v>県和歌山商</v>
      </c>
    </row>
    <row r="11" spans="1:16" ht="25.5" customHeight="1">
      <c r="A11" s="4">
        <v>2</v>
      </c>
      <c r="B11" s="139" t="str">
        <f>IF('予選ﾘｰｸﾞ一覧'!K19="","",'予選ﾘｰｸﾞ一覧'!K19)</f>
        <v>佐賀商Ｂ</v>
      </c>
      <c r="C11" s="140"/>
      <c r="D11" s="78" t="str">
        <f>IF(LEFT(E10,1)="W","L W/O",IF(LEFT(E10,1)="L","W W/O",IF(E10="-","-",RIGHT(E10,1)&amp;"-"&amp;LEFT(E10,1))))</f>
        <v>0-3</v>
      </c>
      <c r="E11" s="15"/>
      <c r="F11" s="159" t="s">
        <v>208</v>
      </c>
      <c r="G11" s="13" t="s">
        <v>207</v>
      </c>
      <c r="H11" s="13" t="s">
        <v>206</v>
      </c>
      <c r="I11" s="20" t="str">
        <f>IF(SUM(K11:N11)=0,"/",K11+M11&amp;"/"&amp;L11+N11)</f>
        <v>1/3</v>
      </c>
      <c r="J11" s="18">
        <f>IF(SUM(K11:N11)=0,"",K11*2+L11+M11*2)</f>
        <v>5</v>
      </c>
      <c r="K11" s="21">
        <f>IF(LEFT(H11,1)="3",1,0)+IF(LEFT(G11,1)="3",1,0)+IF(LEFT(F11,1)="3",1,0)+IF(LEFT(E11,1)="3",1,0)+IF(LEFT(D11,1)="3",1,0)</f>
        <v>1</v>
      </c>
      <c r="L11" s="22">
        <f>IF(RIGHT(H11,1)="3",1,0)+IF(RIGHT(G11,1)="3",1,0)+IF(RIGHT(F11,1)="3",1,0)+IF(RIGHT(E11,1)="3",1,0)+IF(RIGHT(D11,1)="3",1,0)</f>
        <v>3</v>
      </c>
      <c r="M11" s="23">
        <f>IF(LEFT(H11,1)="W",1,0)+IF(LEFT(G11,1)="W",1,0)+IF(LEFT(F11,1)="W",1,0)+IF(LEFT(E11,1)="W",1,0)+IF(LEFT(D11,1)="W",1,0)</f>
        <v>0</v>
      </c>
      <c r="N11" s="23">
        <f>IF(LEFT(H11,1)="L",1,0)+IF(LEFT(G11,1)="L",1,0)+IF(LEFT(F11,1)="L",1,0)+IF(LEFT(E11,1)="L",1,0)+IF(LEFT(D11,1)="L",1,0)</f>
        <v>0</v>
      </c>
      <c r="O11" s="94">
        <v>4</v>
      </c>
      <c r="P11" s="3" t="str">
        <f>B11</f>
        <v>佐賀商Ｂ</v>
      </c>
    </row>
    <row r="12" spans="1:16" ht="25.5" customHeight="1">
      <c r="A12" s="4">
        <v>3</v>
      </c>
      <c r="B12" s="139" t="str">
        <f>IF('予選ﾘｰｸﾞ一覧'!K21="","",'予選ﾘｰｸﾞ一覧'!K21)</f>
        <v>鳥取西</v>
      </c>
      <c r="C12" s="140"/>
      <c r="D12" s="78" t="str">
        <f>IF(LEFT(F10,1)="W","L W/O",IF(LEFT(F10,1)="L","W W/O",IF(F10="-","-",RIGHT(F10,1)&amp;"-"&amp;LEFT(F10,1))))</f>
        <v>3-2</v>
      </c>
      <c r="E12" s="160" t="str">
        <f>IF(LEFT(F11,1)="W","L W/O",IF(LEFT(F11,1)="L","W W/O",IF(F11="-","-",RIGHT(F11,1)&amp;"-"&amp;LEFT(F11,1))))</f>
        <v>1-3</v>
      </c>
      <c r="F12" s="15"/>
      <c r="G12" s="13" t="s">
        <v>206</v>
      </c>
      <c r="H12" s="13" t="s">
        <v>206</v>
      </c>
      <c r="I12" s="20" t="str">
        <f>IF(SUM(K12:N12)=0,"/",K12+M12&amp;"/"&amp;L12+N12)</f>
        <v>1/3</v>
      </c>
      <c r="J12" s="18">
        <f>IF(SUM(K12:N12)=0,"",K12*2+L12+M12*2)</f>
        <v>5</v>
      </c>
      <c r="K12" s="21">
        <f>IF(LEFT(H12,1)="3",1,0)+IF(LEFT(G12,1)="3",1,0)+IF(LEFT(F12,1)="3",1,0)+IF(LEFT(E12,1)="3",1,0)+IF(LEFT(D12,1)="3",1,0)</f>
        <v>1</v>
      </c>
      <c r="L12" s="22">
        <f>IF(RIGHT(H12,1)="3",1,0)+IF(RIGHT(G12,1)="3",1,0)+IF(RIGHT(F12,1)="3",1,0)+IF(RIGHT(E12,1)="3",1,0)+IF(RIGHT(D12,1)="3",1,0)</f>
        <v>3</v>
      </c>
      <c r="M12" s="23">
        <f>IF(LEFT(H12,1)="W",1,0)+IF(LEFT(G12,1)="W",1,0)+IF(LEFT(F12,1)="W",1,0)+IF(LEFT(E12,1)="W",1,0)+IF(LEFT(D12,1)="W",1,0)</f>
        <v>0</v>
      </c>
      <c r="N12" s="23">
        <f>IF(LEFT(H12,1)="L",1,0)+IF(LEFT(G12,1)="L",1,0)+IF(LEFT(F12,1)="L",1,0)+IF(LEFT(E12,1)="L",1,0)+IF(LEFT(D12,1)="L",1,0)</f>
        <v>0</v>
      </c>
      <c r="O12" s="94">
        <v>5</v>
      </c>
      <c r="P12" s="3" t="str">
        <f>B12</f>
        <v>鳥取西</v>
      </c>
    </row>
    <row r="13" spans="1:16" ht="25.5" customHeight="1">
      <c r="A13" s="4">
        <v>4</v>
      </c>
      <c r="B13" s="139" t="str">
        <f>IF('予選ﾘｰｸﾞ一覧'!K23="","",'予選ﾘｰｸﾞ一覧'!K23)</f>
        <v>宇和島東</v>
      </c>
      <c r="C13" s="140"/>
      <c r="D13" s="158" t="str">
        <f>IF(LEFT(G10,1)="W","L W/O",IF(LEFT(G10,1)="L","W W/O",IF(G10="-","-",RIGHT(G10,1)&amp;"-"&amp;LEFT(G10,1))))</f>
        <v>1-3</v>
      </c>
      <c r="E13" s="14" t="str">
        <f>IF(LEFT(G11,1)="W","L W/O",IF(LEFT(G11,1)="L","W W/O",IF(G11="-","-",RIGHT(G11,1)&amp;"-"&amp;LEFT(G11,1))))</f>
        <v>3-1</v>
      </c>
      <c r="F13" s="14" t="str">
        <f>IF(LEFT(G12,1)="W","L W/O",IF(LEFT(G12,1)="L","W W/O",IF(G12="-","-",RIGHT(G12,1)&amp;"-"&amp;LEFT(G12,1))))</f>
        <v>3-0</v>
      </c>
      <c r="G13" s="15"/>
      <c r="H13" s="13" t="s">
        <v>202</v>
      </c>
      <c r="I13" s="20" t="str">
        <f>IF(SUM(K13:N13)=0,"/",K13+M13&amp;"/"&amp;L13+N13)</f>
        <v>3/1</v>
      </c>
      <c r="J13" s="18">
        <f>IF(SUM(K13:N13)=0,"",K13*2+L13+M13*2)</f>
        <v>7</v>
      </c>
      <c r="K13" s="21">
        <f>IF(LEFT(H13,1)="3",1,0)+IF(LEFT(G13,1)="3",1,0)+IF(LEFT(F13,1)="3",1,0)+IF(LEFT(E13,1)="3",1,0)+IF(LEFT(D13,1)="3",1,0)</f>
        <v>3</v>
      </c>
      <c r="L13" s="22">
        <f>IF(RIGHT(H13,1)="3",1,0)+IF(RIGHT(G13,1)="3",1,0)+IF(RIGHT(F13,1)="3",1,0)+IF(RIGHT(E13,1)="3",1,0)+IF(RIGHT(D13,1)="3",1,0)</f>
        <v>1</v>
      </c>
      <c r="M13" s="23">
        <f>IF(LEFT(H13,1)="W",1,0)+IF(LEFT(G13,1)="W",1,0)+IF(LEFT(F13,1)="W",1,0)+IF(LEFT(E13,1)="W",1,0)+IF(LEFT(D13,1)="W",1,0)</f>
        <v>0</v>
      </c>
      <c r="N13" s="23">
        <f>IF(LEFT(H13,1)="L",1,0)+IF(LEFT(G13,1)="L",1,0)+IF(LEFT(F13,1)="L",1,0)+IF(LEFT(E13,1)="L",1,0)+IF(LEFT(D13,1)="L",1,0)</f>
        <v>0</v>
      </c>
      <c r="O13" s="94">
        <v>2</v>
      </c>
      <c r="P13" s="3" t="str">
        <f>B13</f>
        <v>宇和島東</v>
      </c>
    </row>
    <row r="14" spans="1:16" ht="25.5" customHeight="1" thickBot="1">
      <c r="A14" s="5">
        <v>5</v>
      </c>
      <c r="B14" s="145" t="str">
        <f>IF('予選ﾘｰｸﾞ一覧'!K25="","",'予選ﾘｰｸﾞ一覧'!K25)</f>
        <v>帝塚山Ａ</v>
      </c>
      <c r="C14" s="146"/>
      <c r="D14" s="79" t="str">
        <f>IF(LEFT(H10,1)="W","L W/O",IF(LEFT(H10,1)="L","W W/O",IF(H10="-","-",RIGHT(H10,1)&amp;"-"&amp;LEFT(H10,1))))</f>
        <v>1-3</v>
      </c>
      <c r="E14" s="16" t="str">
        <f>IF(LEFT(H11,1)="W","L W/O",IF(LEFT(H11,1)="L","W W/O",IF(H11="-","-",RIGHT(H11,1)&amp;"-"&amp;LEFT(H11,1))))</f>
        <v>3-0</v>
      </c>
      <c r="F14" s="16" t="str">
        <f>IF(LEFT(H12,1)="W","L W/O",IF(LEFT(H12,1)="L","W W/O",IF(H12="-","-",RIGHT(H12,1)&amp;"-"&amp;LEFT(H12,1))))</f>
        <v>3-0</v>
      </c>
      <c r="G14" s="16" t="str">
        <f>IF(LEFT(H13,1)="W","L W/O",IF(LEFT(H13,1)="L","W W/O",IF(H13="-","-",RIGHT(H13,1)&amp;"-"&amp;LEFT(H13,1))))</f>
        <v>2-3</v>
      </c>
      <c r="H14" s="17"/>
      <c r="I14" s="24" t="str">
        <f>IF(SUM(K14:N14)=0,"/",K14+M14&amp;"/"&amp;L14+N14)</f>
        <v>2/2</v>
      </c>
      <c r="J14" s="19">
        <f>IF(SUM(K14:N14)=0,"",K14*2+L14+M14*2)</f>
        <v>6</v>
      </c>
      <c r="K14" s="25">
        <f>IF(LEFT(H14,1)="3",1,0)+IF(LEFT(G14,1)="3",1,0)+IF(LEFT(F14,1)="3",1,0)+IF(LEFT(E14,1)="3",1,0)+IF(LEFT(D14,1)="3",1,0)</f>
        <v>2</v>
      </c>
      <c r="L14" s="26">
        <f>IF(RIGHT(H14,1)="3",1,0)+IF(RIGHT(G14,1)="3",1,0)+IF(RIGHT(F14,1)="3",1,0)+IF(RIGHT(E14,1)="3",1,0)+IF(RIGHT(D14,1)="3",1,0)</f>
        <v>2</v>
      </c>
      <c r="M14" s="27">
        <f>IF(LEFT(H14,1)="W",1,0)+IF(LEFT(G14,1)="W",1,0)+IF(LEFT(F14,1)="W",1,0)+IF(LEFT(E14,1)="W",1,0)+IF(LEFT(D14,1)="W",1,0)</f>
        <v>0</v>
      </c>
      <c r="N14" s="27">
        <f>IF(LEFT(H14,1)="L",1,0)+IF(LEFT(G14,1)="L",1,0)+IF(LEFT(F14,1)="L",1,0)+IF(LEFT(E14,1)="L",1,0)+IF(LEFT(D14,1)="L",1,0)</f>
        <v>0</v>
      </c>
      <c r="O14" s="95">
        <f>IF(SUM(K14:N14)=0,"",RANK(J14,$J$10:$J$14,0))</f>
        <v>3</v>
      </c>
      <c r="P14" s="3" t="str">
        <f>B14</f>
        <v>帝塚山Ａ</v>
      </c>
    </row>
    <row r="15" spans="1:15" ht="25.5" customHeight="1" thickBot="1">
      <c r="A15" s="28"/>
      <c r="B15" s="35"/>
      <c r="C15" s="35"/>
      <c r="D15" s="36"/>
      <c r="E15" s="36"/>
      <c r="F15" s="36"/>
      <c r="G15" s="36"/>
      <c r="H15" s="37"/>
      <c r="I15" s="38"/>
      <c r="J15" s="38"/>
      <c r="K15" s="39"/>
      <c r="L15" s="39"/>
      <c r="M15" s="39"/>
      <c r="N15" s="39"/>
      <c r="O15" s="38"/>
    </row>
    <row r="16" spans="1:16" s="9" customFormat="1" ht="25.5" customHeight="1" thickBot="1">
      <c r="A16" s="3"/>
      <c r="B16" s="147" t="s">
        <v>9</v>
      </c>
      <c r="C16" s="153"/>
      <c r="D16" s="33" t="s">
        <v>10</v>
      </c>
      <c r="E16" s="33" t="s">
        <v>11</v>
      </c>
      <c r="F16" s="33" t="s">
        <v>12</v>
      </c>
      <c r="G16" s="33" t="s">
        <v>13</v>
      </c>
      <c r="H16" s="34" t="s">
        <v>14</v>
      </c>
      <c r="I16" s="28"/>
      <c r="J16" s="28"/>
      <c r="K16" s="3"/>
      <c r="L16" s="3"/>
      <c r="M16" s="3"/>
      <c r="N16" s="3"/>
      <c r="O16" s="3"/>
      <c r="P16" s="3"/>
    </row>
    <row r="20" spans="1:15" s="28" customFormat="1" ht="25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</sheetData>
  <sheetProtection/>
  <mergeCells count="15">
    <mergeCell ref="B11:C11"/>
    <mergeCell ref="B13:C13"/>
    <mergeCell ref="B16:C16"/>
    <mergeCell ref="B12:C12"/>
    <mergeCell ref="B14:C14"/>
    <mergeCell ref="B10:C10"/>
    <mergeCell ref="B7:C7"/>
    <mergeCell ref="A1:B1"/>
    <mergeCell ref="C1:D1"/>
    <mergeCell ref="A9:B9"/>
    <mergeCell ref="B3:C3"/>
    <mergeCell ref="B4:C4"/>
    <mergeCell ref="A2:B2"/>
    <mergeCell ref="B5:C5"/>
    <mergeCell ref="B6:C6"/>
  </mergeCells>
  <dataValidations count="1">
    <dataValidation allowBlank="1" showInputMessage="1" showErrorMessage="1" imeMode="off" sqref="E3:H3 H4:H6 F4:G4 G5 E10:H10 H11:H13 F11:G11 G12"/>
  </dataValidations>
  <printOptions/>
  <pageMargins left="0.472440944881889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18"/>
  <sheetViews>
    <sheetView view="pageBreakPreview" zoomScale="60" zoomScaleNormal="75" zoomScalePageLayoutView="0" workbookViewId="0" topLeftCell="A1">
      <selection activeCell="B17" sqref="B17:K26"/>
    </sheetView>
  </sheetViews>
  <sheetFormatPr defaultColWidth="10.625" defaultRowHeight="30" customHeight="1"/>
  <cols>
    <col min="1" max="16384" width="10.625" style="1" customWidth="1"/>
  </cols>
  <sheetData>
    <row r="1" spans="1:15" ht="30" customHeight="1">
      <c r="A1" s="154" t="s">
        <v>24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3" ht="30" customHeight="1" thickBot="1">
      <c r="A2" s="2" t="s">
        <v>4</v>
      </c>
      <c r="B2" s="127" t="s">
        <v>23</v>
      </c>
      <c r="C2" s="127"/>
    </row>
    <row r="3" spans="1:15" ht="30" customHeight="1">
      <c r="A3" s="125"/>
      <c r="B3" s="122" t="s">
        <v>15</v>
      </c>
      <c r="C3" s="123"/>
      <c r="D3" s="123"/>
      <c r="E3" s="123"/>
      <c r="F3" s="123"/>
      <c r="G3" s="123"/>
      <c r="H3" s="124"/>
      <c r="I3" s="122" t="s">
        <v>16</v>
      </c>
      <c r="J3" s="123"/>
      <c r="K3" s="123"/>
      <c r="L3" s="123"/>
      <c r="M3" s="123"/>
      <c r="N3" s="123"/>
      <c r="O3" s="124"/>
    </row>
    <row r="4" spans="1:15" ht="30" customHeight="1" thickBot="1">
      <c r="A4" s="126"/>
      <c r="B4" s="57" t="s">
        <v>27</v>
      </c>
      <c r="C4" s="58" t="s">
        <v>28</v>
      </c>
      <c r="D4" s="58" t="s">
        <v>29</v>
      </c>
      <c r="E4" s="58" t="s">
        <v>30</v>
      </c>
      <c r="F4" s="58" t="s">
        <v>31</v>
      </c>
      <c r="G4" s="58" t="s">
        <v>32</v>
      </c>
      <c r="H4" s="59" t="s">
        <v>33</v>
      </c>
      <c r="I4" s="57" t="s">
        <v>34</v>
      </c>
      <c r="J4" s="58" t="s">
        <v>35</v>
      </c>
      <c r="K4" s="58" t="s">
        <v>36</v>
      </c>
      <c r="L4" s="58" t="s">
        <v>37</v>
      </c>
      <c r="M4" s="58" t="s">
        <v>38</v>
      </c>
      <c r="N4" s="58" t="s">
        <v>39</v>
      </c>
      <c r="O4" s="59" t="s">
        <v>40</v>
      </c>
    </row>
    <row r="5" spans="1:15" ht="30" customHeight="1">
      <c r="A5" s="56">
        <v>1</v>
      </c>
      <c r="B5" s="82" t="str">
        <f>VLOOKUP($A5,'男ＡＢＣＤ'!$O$3:$P$7,2,FALSE)</f>
        <v>明徳義塾Ａ</v>
      </c>
      <c r="C5" s="83" t="str">
        <f>VLOOKUP($A5,'男ＡＢＣＤ'!$O$10:$P$14,2,FALSE)</f>
        <v>尽誠Ｂ</v>
      </c>
      <c r="D5" s="83" t="str">
        <f>VLOOKUP($A5,'男ＡＢＣＤ'!$O$17:$P$21,2,FALSE)</f>
        <v>県和歌山商</v>
      </c>
      <c r="E5" s="83" t="str">
        <f>VLOOKUP($A5,'男ＡＢＣＤ'!$O$24:$P$28,2,FALSE)</f>
        <v>倉敷工業Ｂ</v>
      </c>
      <c r="F5" s="83" t="str">
        <f>VLOOKUP($A5,'男ＥＦＧ'!$N$3:$O$7,2,FALSE)</f>
        <v>高松中央Ａ</v>
      </c>
      <c r="G5" s="83" t="str">
        <f>VLOOKUP($A5,'男ＥＦＧ'!$N$10:$O$14,2,FALSE)</f>
        <v>鳥取敬愛Ａ</v>
      </c>
      <c r="H5" s="84" t="str">
        <f>VLOOKUP($A5,'男ＥＦＧ'!$N$17:$O$21,2,FALSE)</f>
        <v>鹿児島商Ａ</v>
      </c>
      <c r="I5" s="82" t="str">
        <f>VLOOKUP($A5,'男ＨＩＪＫ'!$O$3:$P$7,2,FALSE)</f>
        <v>尽誠Ａ</v>
      </c>
      <c r="J5" s="83" t="str">
        <f>VLOOKUP($A5,'男ＨＩＪＫ'!$O$10:$P$14,2,FALSE)</f>
        <v>草津東Ａ</v>
      </c>
      <c r="K5" s="83" t="str">
        <f>VLOOKUP($A5,'男ＨＩＪＫ'!$O$17:$P$21,2,FALSE)</f>
        <v>倉敷工業Ａ</v>
      </c>
      <c r="L5" s="83" t="str">
        <f>VLOOKUP($A5,'男ＨＩＪＫ'!$O$24:$Q$28,2,FALSE)</f>
        <v>小倉西</v>
      </c>
      <c r="M5" s="83" t="str">
        <f>VLOOKUP($A5,'男ＬＭＮ'!$N$3:$O$7,2,FALSE)</f>
        <v>明徳義塾Ｂ</v>
      </c>
      <c r="N5" s="83" t="str">
        <f>VLOOKUP($A5,'男ＬＭＮ'!$N$10:$O$14,2,FALSE)</f>
        <v>松山商Ａ</v>
      </c>
      <c r="O5" s="84" t="str">
        <f>VLOOKUP($A5,'男ＬＭＮ'!$N$17:$O$21,2,FALSE)</f>
        <v>城南Ａ</v>
      </c>
    </row>
    <row r="6" spans="1:15" ht="30" customHeight="1">
      <c r="A6" s="30">
        <v>2</v>
      </c>
      <c r="B6" s="85" t="str">
        <f>VLOOKUP($A6,'男ＡＢＣＤ'!$O$3:$P$7,2,FALSE)</f>
        <v>奈良</v>
      </c>
      <c r="C6" s="86" t="str">
        <f>VLOOKUP($A6,'男ＡＢＣＤ'!$O$10:$P$14,2,FALSE)</f>
        <v>鳴門渦潮</v>
      </c>
      <c r="D6" s="86" t="str">
        <f>VLOOKUP($A6,'男ＡＢＣＤ'!$O$17:$P$21,2,FALSE)</f>
        <v>広島商船</v>
      </c>
      <c r="E6" s="86" t="str">
        <f>VLOOKUP($A6,'男ＡＢＣＤ'!$O$24:$P$28,2,FALSE)</f>
        <v>宇和島東</v>
      </c>
      <c r="F6" s="86" t="str">
        <f>VLOOKUP($A6,'男ＥＦＧ'!$N$3:$O$7,2,FALSE)</f>
        <v>美作</v>
      </c>
      <c r="G6" s="86" t="str">
        <f>VLOOKUP($A6,'男ＥＦＧ'!$N$10:$O$14,2,FALSE)</f>
        <v>松山北</v>
      </c>
      <c r="H6" s="87" t="str">
        <f>VLOOKUP($A6,'男ＥＦＧ'!$N$17:$O$21,2,FALSE)</f>
        <v>生駒Ａ</v>
      </c>
      <c r="I6" s="85" t="str">
        <f>VLOOKUP($A6,'男ＨＩＪＫ'!$O$3:$P$7,2,FALSE)</f>
        <v>岡山東商</v>
      </c>
      <c r="J6" s="86" t="str">
        <f>VLOOKUP($A6,'男ＨＩＪＫ'!$O$10:$P$14,2,FALSE)</f>
        <v>今治南Ａ</v>
      </c>
      <c r="K6" s="86" t="str">
        <f>VLOOKUP($A6,'男ＨＩＪＫ'!$O$17:$P$21,2,FALSE)</f>
        <v>奈良学園</v>
      </c>
      <c r="L6" s="86" t="str">
        <f>VLOOKUP($A6,'男ＨＩＪＫ'!$O$24:$Q$28,2,FALSE)</f>
        <v>鳥取敬愛Ｂ</v>
      </c>
      <c r="M6" s="86" t="str">
        <f>VLOOKUP($A6,'男ＬＭＮ'!$N$3:$O$7,2,FALSE)</f>
        <v>京都学園</v>
      </c>
      <c r="N6" s="86" t="str">
        <f>VLOOKUP($A6,'男ＬＭＮ'!$N$10:$O$14,2,FALSE)</f>
        <v>鳥取西</v>
      </c>
      <c r="O6" s="87" t="str">
        <f>VLOOKUP($A6,'男ＬＭＮ'!$N$17:$O$21,2,FALSE)</f>
        <v>倉敷選抜</v>
      </c>
    </row>
    <row r="7" spans="1:15" ht="30" customHeight="1">
      <c r="A7" s="30">
        <v>3</v>
      </c>
      <c r="B7" s="85" t="str">
        <f>VLOOKUP($A7,'男ＡＢＣＤ'!$O$3:$P$7,2,FALSE)</f>
        <v>城南Ｂ</v>
      </c>
      <c r="C7" s="86" t="str">
        <f>VLOOKUP($A7,'男ＡＢＣＤ'!$O$10:$P$14,2,FALSE)</f>
        <v>玉野光南</v>
      </c>
      <c r="D7" s="86" t="str">
        <f>VLOOKUP($A7,'男ＡＢＣＤ'!$O$17:$P$21,2,FALSE)</f>
        <v>佐賀商Ｂ</v>
      </c>
      <c r="E7" s="86" t="str">
        <f>VLOOKUP($A7,'男ＡＢＣＤ'!$O$24:$P$28,2,FALSE)</f>
        <v>帝塚山</v>
      </c>
      <c r="F7" s="86" t="str">
        <f>VLOOKUP($A7,'男ＥＦＧ'!$N$3:$O$7,2,FALSE)</f>
        <v>松山商Ｂ</v>
      </c>
      <c r="G7" s="86" t="str">
        <f>VLOOKUP($A7,'男ＥＦＧ'!$N$10:$O$14,2,FALSE)</f>
        <v>高松桜井Ａ</v>
      </c>
      <c r="H7" s="87" t="str">
        <f>VLOOKUP($A7,'男ＥＦＧ'!$N$17:$O$21,2,FALSE)</f>
        <v>坂出</v>
      </c>
      <c r="I7" s="85" t="str">
        <f>VLOOKUP($A7,'男ＨＩＪＫ'!$O$3:$P$7,2,FALSE)</f>
        <v>近大和歌山</v>
      </c>
      <c r="J7" s="86" t="str">
        <f>VLOOKUP($A7,'男ＨＩＪＫ'!$O$10:$P$14,2,FALSE)</f>
        <v>高松商</v>
      </c>
      <c r="K7" s="86" t="str">
        <f>VLOOKUP($A7,'男ＨＩＪＫ'!$O$17:$P$21,2,FALSE)</f>
        <v>鹿児島商Ｂ</v>
      </c>
      <c r="L7" s="86" t="str">
        <f>VLOOKUP($A7,'男ＨＩＪＫ'!$O$24:$Q$28,2,FALSE)</f>
        <v>徳島商Ａ</v>
      </c>
      <c r="M7" s="86" t="str">
        <f>VLOOKUP($A7,'男ＬＭＮ'!$N$3:$O$7,2,FALSE)</f>
        <v>佐賀商Ａ</v>
      </c>
      <c r="N7" s="86" t="str">
        <f>VLOOKUP($A7,'男ＬＭＮ'!$N$10:$O$14,2,FALSE)</f>
        <v>高松中央Ｂ</v>
      </c>
      <c r="O7" s="87" t="str">
        <f>VLOOKUP($A7,'男ＬＭＮ'!$N$17:$O$21,2,FALSE)</f>
        <v>一条Ａ</v>
      </c>
    </row>
    <row r="8" spans="1:15" ht="30" customHeight="1">
      <c r="A8" s="30">
        <v>4</v>
      </c>
      <c r="B8" s="85" t="str">
        <f>VLOOKUP($A8,'男ＡＢＣＤ'!$O$3:$P$7,2,FALSE)</f>
        <v>岡山理大附</v>
      </c>
      <c r="C8" s="86" t="str">
        <f>VLOOKUP($A8,'男ＡＢＣＤ'!$O$10:$P$14,2,FALSE)</f>
        <v>草津東Ｂ</v>
      </c>
      <c r="D8" s="86" t="str">
        <f>VLOOKUP($A8,'男ＡＢＣＤ'!$O$17:$P$21,2,FALSE)</f>
        <v>今治南Ｂ</v>
      </c>
      <c r="E8" s="86" t="str">
        <f>VLOOKUP($A8,'男ＡＢＣＤ'!$O$24:$P$28,2,FALSE)</f>
        <v>多度津</v>
      </c>
      <c r="F8" s="86" t="str">
        <f>VLOOKUP($A8,'男ＥＦＧ'!$N$3:$O$7,2,FALSE)</f>
        <v>一条Ｂ</v>
      </c>
      <c r="G8" s="86" t="str">
        <f>VLOOKUP($A8,'男ＥＦＧ'!$N$10:$O$14,2,FALSE)</f>
        <v>奈良北</v>
      </c>
      <c r="H8" s="87" t="str">
        <f>VLOOKUP($A8,'男ＥＦＧ'!$N$17:$O$21,2,FALSE)</f>
        <v>混成チーム</v>
      </c>
      <c r="I8" s="85" t="str">
        <f>VLOOKUP($A8,'男ＨＩＪＫ'!$O$3:$P$7,2,FALSE)</f>
        <v>観音寺中央</v>
      </c>
      <c r="J8" s="86" t="str">
        <f>VLOOKUP($A8,'男ＨＩＪＫ'!$O$10:$P$14,2,FALSE)</f>
        <v>岡山工業</v>
      </c>
      <c r="K8" s="86" t="str">
        <f>VLOOKUP($A8,'男ＨＩＪＫ'!$O$17:$P$21,2,FALSE)</f>
        <v>三豊工</v>
      </c>
      <c r="L8" s="86" t="str">
        <f>VLOOKUP($A8,'男ＨＩＪＫ'!$O$24:$Q$28,2,FALSE)</f>
        <v>水口東</v>
      </c>
      <c r="M8" s="86" t="str">
        <f>VLOOKUP($A8,'男ＬＭＮ'!$N$3:$O$7,2,FALSE)</f>
        <v>坂出工</v>
      </c>
      <c r="N8" s="86" t="str">
        <f>VLOOKUP($A8,'男ＬＭＮ'!$N$10:$O$14,2,FALSE)</f>
        <v>生駒Ｂ</v>
      </c>
      <c r="O8" s="87" t="str">
        <f>VLOOKUP($A8,'男ＬＭＮ'!$N$17:$O$21,2,FALSE)</f>
        <v>観音寺一</v>
      </c>
    </row>
    <row r="9" spans="1:15" ht="30" customHeight="1" thickBot="1">
      <c r="A9" s="31">
        <v>5</v>
      </c>
      <c r="B9" s="88" t="str">
        <f>VLOOKUP($A9,'男ＡＢＣＤ'!$O$3:$P$7,2,FALSE)</f>
        <v>高松北</v>
      </c>
      <c r="C9" s="89" t="str">
        <f>VLOOKUP($A9,'男ＡＢＣＤ'!$O$10:$P$14,2,FALSE)</f>
        <v>丸亀</v>
      </c>
      <c r="D9" s="89" t="str">
        <f>VLOOKUP($A9,'男ＡＢＣＤ'!$O$17:$P$21,2,FALSE)</f>
        <v>高松工芸</v>
      </c>
      <c r="E9" s="89" t="str">
        <f>VLOOKUP($A9,'男ＡＢＣＤ'!$O$24:$P$28,2,FALSE)</f>
        <v>甲西</v>
      </c>
      <c r="F9" s="90" t="e">
        <f>VLOOKUP($A9,'男ＥＦＧ'!$N$3:$O$7,2,FALSE)</f>
        <v>#N/A</v>
      </c>
      <c r="G9" s="90" t="e">
        <f>VLOOKUP($A9,'男ＥＦＧ'!$N$10:$O$14,2,FALSE)</f>
        <v>#N/A</v>
      </c>
      <c r="H9" s="91" t="e">
        <f>VLOOKUP($A9,'男ＥＦＧ'!$N$17:$O$21,2,FALSE)</f>
        <v>#N/A</v>
      </c>
      <c r="I9" s="88" t="str">
        <f>VLOOKUP($A9,'男ＨＩＪＫ'!$O$3:$P$7,2,FALSE)</f>
        <v>西条農業</v>
      </c>
      <c r="J9" s="89" t="str">
        <f>VLOOKUP($A9,'男ＨＩＪＫ'!$O$10:$P$14,2,FALSE)</f>
        <v>香高専詫間</v>
      </c>
      <c r="K9" s="89" t="str">
        <f>VLOOKUP($A9,'男ＨＩＪＫ'!$O$17:$P$21,2,FALSE)</f>
        <v>土佐塾</v>
      </c>
      <c r="L9" s="89" t="str">
        <f>VLOOKUP($A9,'男ＨＩＪＫ'!$O$24:$Q$28,2,FALSE)</f>
        <v>高松桜井Ｂ</v>
      </c>
      <c r="M9" s="90" t="e">
        <f>VLOOKUP($A9,'男ＬＭＮ'!$O$3:$P$7,2,FALSE)</f>
        <v>#N/A</v>
      </c>
      <c r="N9" s="90" t="e">
        <f>VLOOKUP($A9,'男ＬＭＮ'!$O$10:$P$14,2,FALSE)</f>
        <v>#N/A</v>
      </c>
      <c r="O9" s="91" t="e">
        <f>VLOOKUP($A9,'男ＬＭＮ'!$O$17:$P$21,2,FALSE)</f>
        <v>#N/A</v>
      </c>
    </row>
    <row r="11" spans="1:3" ht="30" customHeight="1" thickBot="1">
      <c r="A11" s="2" t="s">
        <v>5</v>
      </c>
      <c r="B11" s="127" t="s">
        <v>144</v>
      </c>
      <c r="C11" s="127"/>
    </row>
    <row r="12" spans="1:11" ht="30" customHeight="1">
      <c r="A12" s="125"/>
      <c r="B12" s="122" t="s">
        <v>15</v>
      </c>
      <c r="C12" s="123"/>
      <c r="D12" s="123"/>
      <c r="E12" s="123"/>
      <c r="F12" s="124"/>
      <c r="G12" s="122" t="s">
        <v>16</v>
      </c>
      <c r="H12" s="123"/>
      <c r="I12" s="123"/>
      <c r="J12" s="123"/>
      <c r="K12" s="124"/>
    </row>
    <row r="13" spans="1:11" ht="30" customHeight="1" thickBot="1">
      <c r="A13" s="126"/>
      <c r="B13" s="57" t="s">
        <v>25</v>
      </c>
      <c r="C13" s="58" t="s">
        <v>41</v>
      </c>
      <c r="D13" s="58" t="s">
        <v>42</v>
      </c>
      <c r="E13" s="58" t="s">
        <v>43</v>
      </c>
      <c r="F13" s="60" t="s">
        <v>31</v>
      </c>
      <c r="G13" s="57" t="s">
        <v>44</v>
      </c>
      <c r="H13" s="60" t="s">
        <v>45</v>
      </c>
      <c r="I13" s="58" t="s">
        <v>46</v>
      </c>
      <c r="J13" s="58" t="s">
        <v>47</v>
      </c>
      <c r="K13" s="59" t="s">
        <v>48</v>
      </c>
    </row>
    <row r="14" spans="1:11" ht="30" customHeight="1">
      <c r="A14" s="56">
        <v>1</v>
      </c>
      <c r="B14" s="82" t="str">
        <f>VLOOKUP($A14,'女ＡＢＣＤ'!$O$3:$P$7,2,FALSE)</f>
        <v>城南</v>
      </c>
      <c r="C14" s="83" t="str">
        <f>VLOOKUP($A14,'女ＡＢＣＤ'!$O$10:$P$14,2,FALSE)</f>
        <v>佐賀商Ａ</v>
      </c>
      <c r="D14" s="83" t="str">
        <f>VLOOKUP($A14,'女ＡＢＣＤ'!$O$17:$P$21,2,FALSE)</f>
        <v>鹿児島女Ａ</v>
      </c>
      <c r="E14" s="83" t="str">
        <f>VLOOKUP($A14,'女ＡＢＣＤ'!$O$24:$Q$28,2,FALSE)</f>
        <v>玉名女子</v>
      </c>
      <c r="F14" s="84" t="str">
        <f>VLOOKUP($A14,'女ＥＦＧＨ'!$O$3:$P$7,2,FALSE)</f>
        <v>鳥取敬愛Ａ</v>
      </c>
      <c r="G14" s="82" t="str">
        <f>VLOOKUP($A14,'女ＥＦＧＨ'!$O$10:$P$14,2,FALSE)</f>
        <v>明徳義塾Ａ</v>
      </c>
      <c r="H14" s="83" t="str">
        <f>VLOOKUP($A14,'女ＥＦＧＨ'!$O$17:$P$21,2,FALSE)</f>
        <v>出雲西Ａ</v>
      </c>
      <c r="I14" s="83" t="str">
        <f>VLOOKUP($A14,'女ＥＦＧＨ'!$O$24:$Q$28,2,FALSE)</f>
        <v>長崎女商Ａ</v>
      </c>
      <c r="J14" s="83" t="str">
        <f>VLOOKUP($A14,'女ＩＪ'!$O$3:$P$7,2,FALSE)</f>
        <v>徳島商</v>
      </c>
      <c r="K14" s="84" t="str">
        <f>VLOOKUP($A14,'女ＩＪ'!$O$10:$P$14,2,FALSE)</f>
        <v>県和歌山商</v>
      </c>
    </row>
    <row r="15" spans="1:11" ht="30" customHeight="1">
      <c r="A15" s="30">
        <v>2</v>
      </c>
      <c r="B15" s="85" t="str">
        <f>VLOOKUP($A15,'女ＡＢＣＤ'!$O$3:$P$7,2,FALSE)</f>
        <v>長崎女商Ｂ</v>
      </c>
      <c r="C15" s="86" t="str">
        <f>VLOOKUP($A15,'女ＡＢＣＤ'!$O$10:$P$14,2,FALSE)</f>
        <v>明徳義塾Ｂ</v>
      </c>
      <c r="D15" s="86" t="str">
        <f>VLOOKUP($A15,'女ＡＢＣＤ'!$O$17:$P$21,2,FALSE)</f>
        <v>明石南</v>
      </c>
      <c r="E15" s="86" t="str">
        <f>VLOOKUP($A15,'女ＡＢＣＤ'!$O$24:$Q$28,2,FALSE)</f>
        <v>美作</v>
      </c>
      <c r="F15" s="87" t="str">
        <f>VLOOKUP($A15,'女ＥＦＧＨ'!$O$3:$P$7,2,FALSE)</f>
        <v>今治南</v>
      </c>
      <c r="G15" s="85" t="str">
        <f>VLOOKUP($A15,'女ＥＦＧＨ'!$O$10:$P$14,2,FALSE)</f>
        <v>生駒Ａ</v>
      </c>
      <c r="H15" s="86" t="str">
        <f>VLOOKUP($A15,'女ＥＦＧＨ'!$O$17:$P$21,2,FALSE)</f>
        <v>高松商Ａ</v>
      </c>
      <c r="I15" s="86" t="str">
        <f>VLOOKUP($A15,'女ＥＦＧＨ'!$O$24:$Q$28,2,FALSE)</f>
        <v>今治北</v>
      </c>
      <c r="J15" s="86" t="str">
        <f>VLOOKUP($A15,'女ＩＪ'!$O$3:$P$7,2,FALSE)</f>
        <v>祇園北</v>
      </c>
      <c r="K15" s="87" t="str">
        <f>VLOOKUP($A15,'女ＩＪ'!$O$10:$P$14,2,FALSE)</f>
        <v>宇和島東</v>
      </c>
    </row>
    <row r="16" spans="1:11" ht="30" customHeight="1">
      <c r="A16" s="30">
        <v>3</v>
      </c>
      <c r="B16" s="85" t="str">
        <f>VLOOKUP($A16,'女ＡＢＣＤ'!$O$3:$P$7,2,FALSE)</f>
        <v>松江商</v>
      </c>
      <c r="C16" s="86" t="str">
        <f>VLOOKUP($A16,'女ＡＢＣＤ'!$O$10:$P$14,2,FALSE)</f>
        <v>山口</v>
      </c>
      <c r="D16" s="86" t="str">
        <f>VLOOKUP($A16,'女ＡＢＣＤ'!$O$17:$P$21,2,FALSE)</f>
        <v>出雲西Ｂ</v>
      </c>
      <c r="E16" s="86" t="str">
        <f>VLOOKUP($A16,'女ＡＢＣＤ'!$O$24:$Q$28,2,FALSE)</f>
        <v>川之石</v>
      </c>
      <c r="F16" s="87" t="str">
        <f>VLOOKUP($A16,'女ＥＦＧＨ'!$O$3:$P$7,2,FALSE)</f>
        <v>京都学園</v>
      </c>
      <c r="G16" s="85" t="str">
        <f>VLOOKUP($A16,'女ＥＦＧＨ'!$O$10:$P$14,2,FALSE)</f>
        <v>玉島商</v>
      </c>
      <c r="H16" s="86" t="str">
        <f>VLOOKUP($A16,'女ＥＦＧＨ'!$O$17:$P$21,2,FALSE)</f>
        <v>小倉西</v>
      </c>
      <c r="I16" s="86" t="str">
        <f>VLOOKUP($A16,'女ＥＦＧＨ'!$O$24:$Q$28,2,FALSE)</f>
        <v>岡山東商</v>
      </c>
      <c r="J16" s="86" t="str">
        <f>VLOOKUP($A16,'女ＩＪ'!$O$3:$P$7,2,FALSE)</f>
        <v>鳥取敬愛Ｂ</v>
      </c>
      <c r="K16" s="87" t="str">
        <f>VLOOKUP($A16,'女ＩＪ'!$O$10:$P$14,2,FALSE)</f>
        <v>帝塚山Ａ</v>
      </c>
    </row>
    <row r="17" spans="1:11" ht="30" customHeight="1">
      <c r="A17" s="30">
        <v>4</v>
      </c>
      <c r="B17" s="85" t="str">
        <f>VLOOKUP($A17,'女ＡＢＣＤ'!$O$3:$P$7,2,FALSE)</f>
        <v>玉野商</v>
      </c>
      <c r="C17" s="86" t="str">
        <f>VLOOKUP($A17,'女ＡＢＣＤ'!$O$10:$P$14,2,FALSE)</f>
        <v>県和歌商Ｂ</v>
      </c>
      <c r="D17" s="86" t="str">
        <f>VLOOKUP($A17,'女ＡＢＣＤ'!$O$17:$P$21,2,FALSE)</f>
        <v>高松中央</v>
      </c>
      <c r="E17" s="86" t="str">
        <f>VLOOKUP($A17,'女ＡＢＣＤ'!$O$24:$Q$28,2,FALSE)</f>
        <v>生駒Ｂ</v>
      </c>
      <c r="F17" s="87" t="str">
        <f>VLOOKUP($A17,'女ＥＦＧＨ'!$O$3:$P$7,2,FALSE)</f>
        <v>高松商Ｂ</v>
      </c>
      <c r="G17" s="85" t="str">
        <f>VLOOKUP($A17,'女ＥＦＧＨ'!$O$10:$P$14,2,FALSE)</f>
        <v>東播磨</v>
      </c>
      <c r="H17" s="86" t="str">
        <f>VLOOKUP($A17,'女ＥＦＧＨ'!$O$17:$P$21,2,FALSE)</f>
        <v>松山商</v>
      </c>
      <c r="I17" s="86" t="str">
        <f>VLOOKUP($A17,'女ＥＦＧＨ'!$O$24:$Q$28,2,FALSE)</f>
        <v>高松桜井</v>
      </c>
      <c r="J17" s="86" t="str">
        <f>VLOOKUP($A17,'女ＩＪ'!$O$3:$P$7,2,FALSE)</f>
        <v>鹿児島女Ｂ</v>
      </c>
      <c r="K17" s="87" t="str">
        <f>VLOOKUP($A17,'女ＩＪ'!$O$10:$P$14,2,FALSE)</f>
        <v>佐賀商Ｂ</v>
      </c>
    </row>
    <row r="18" spans="1:11" ht="30" customHeight="1" thickBot="1">
      <c r="A18" s="31">
        <v>5</v>
      </c>
      <c r="B18" s="88" t="str">
        <f>VLOOKUP($A18,'女ＡＢＣＤ'!$O$3:$P$7,2,FALSE)</f>
        <v>奈良合同</v>
      </c>
      <c r="C18" s="89" t="str">
        <f>VLOOKUP($A18,'女ＡＢＣＤ'!$O$10:$P$14,2,FALSE)</f>
        <v>坂出</v>
      </c>
      <c r="D18" s="89" t="str">
        <f>VLOOKUP($A18,'女ＡＢＣＤ'!$O$17:$P$21,2,FALSE)</f>
        <v>鳴門渦潮</v>
      </c>
      <c r="E18" s="89" t="str">
        <f>VLOOKUP($A18,'女ＡＢＣＤ'!$O$24:$Q$28,2,FALSE)</f>
        <v>高松北</v>
      </c>
      <c r="F18" s="92" t="str">
        <f>VLOOKUP($A18,'女ＥＦＧＨ'!$O$3:$P$7,2,FALSE)</f>
        <v>帝塚山Ｂ</v>
      </c>
      <c r="G18" s="88" t="str">
        <f>VLOOKUP($A18,'女ＥＦＧＨ'!$O$10:$P$14,2,FALSE)</f>
        <v>観音寺一</v>
      </c>
      <c r="H18" s="89" t="str">
        <f>VLOOKUP($A18,'女ＥＦＧＨ'!$O$17:$P$21,2,FALSE)</f>
        <v>奈良朱雀</v>
      </c>
      <c r="I18" s="89" t="str">
        <f>VLOOKUP($A18,'女ＥＦＧＨ'!$O$24:$Q$28,2,FALSE)</f>
        <v>奈良北</v>
      </c>
      <c r="J18" s="89" t="str">
        <f>VLOOKUP($A18,'女ＩＪ'!$O$3:$P$7,2,FALSE)</f>
        <v>高瀬</v>
      </c>
      <c r="K18" s="92" t="str">
        <f>VLOOKUP($A18,'女ＩＪ'!$O$10:$P$14,2,FALSE)</f>
        <v>鳥取西</v>
      </c>
    </row>
  </sheetData>
  <sheetProtection/>
  <mergeCells count="9">
    <mergeCell ref="B2:C2"/>
    <mergeCell ref="B11:C11"/>
    <mergeCell ref="A1:O1"/>
    <mergeCell ref="A12:A13"/>
    <mergeCell ref="B12:F12"/>
    <mergeCell ref="G12:K12"/>
    <mergeCell ref="A3:A4"/>
    <mergeCell ref="B3:H3"/>
    <mergeCell ref="I3:O3"/>
  </mergeCells>
  <conditionalFormatting sqref="B5:O9 B14:K18">
    <cfRule type="expression" priority="1" dxfId="8" stopIfTrue="1">
      <formula>ISERROR(B5)=TRUE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chireki1</dc:creator>
  <cp:keywords/>
  <dc:description/>
  <cp:lastModifiedBy>Naoki</cp:lastModifiedBy>
  <cp:lastPrinted>2012-08-16T12:16:21Z</cp:lastPrinted>
  <dcterms:created xsi:type="dcterms:W3CDTF">2005-12-09T05:56:55Z</dcterms:created>
  <dcterms:modified xsi:type="dcterms:W3CDTF">2012-08-18T02:53:09Z</dcterms:modified>
  <cp:category/>
  <cp:version/>
  <cp:contentType/>
  <cp:contentStatus/>
</cp:coreProperties>
</file>