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9180" tabRatio="840" activeTab="11"/>
  </bookViews>
  <sheets>
    <sheet name="予選ﾘｰｸﾞ順位" sheetId="1" r:id="rId1"/>
    <sheet name="男１位" sheetId="2" r:id="rId2"/>
    <sheet name="男２位" sheetId="3" r:id="rId3"/>
    <sheet name="男３位" sheetId="4" r:id="rId4"/>
    <sheet name="男４位" sheetId="5" r:id="rId5"/>
    <sheet name="男５位" sheetId="6" r:id="rId6"/>
    <sheet name="女１位" sheetId="7" r:id="rId7"/>
    <sheet name="女２位" sheetId="8" r:id="rId8"/>
    <sheet name="女３位" sheetId="9" r:id="rId9"/>
    <sheet name="女４位" sheetId="10" r:id="rId10"/>
    <sheet name="女５位" sheetId="11" r:id="rId11"/>
    <sheet name="決勝ﾘｰｸﾞ順位" sheetId="12" r:id="rId12"/>
  </sheets>
  <externalReferences>
    <externalReference r:id="rId15"/>
    <externalReference r:id="rId16"/>
  </externalReferences>
  <definedNames>
    <definedName name="FA">'[1]女ＡＢＣ'!$O$3:$R$7</definedName>
    <definedName name="FB">'[1]女ＡＢＣ'!$O$10:$R$14</definedName>
    <definedName name="FC">'[1]女ＡＢＣ'!$O$17:$R$21</definedName>
    <definedName name="FD">'[1]女ＤＥ'!$O$3:$R$7</definedName>
    <definedName name="FE">'[1]女ＤＥ'!$O$10:$R$14</definedName>
    <definedName name="FF">'[1]女ＦＧＨ'!$O$3:$R$7</definedName>
    <definedName name="FG">'[1]女ＦＧＨ'!$O$10:$R$14</definedName>
    <definedName name="FH">'[1]女ＦＧＨ'!$O$17:$R$21</definedName>
    <definedName name="M1①">'男１位'!$Q$3:$Q$8</definedName>
    <definedName name="M1②">'男１位'!$Q$17:$Q$22</definedName>
    <definedName name="M2①">'男２位'!$P$3:$Q$8</definedName>
    <definedName name="M2②">'男２位'!$P$16:$Q$21</definedName>
    <definedName name="M3①">'男３位'!$P$3:$Q$8</definedName>
    <definedName name="M3②">'男３位'!$P$15:$Q$20</definedName>
    <definedName name="M4①">'男４位'!$P$3:$Q$8</definedName>
    <definedName name="M4②">'男４位'!$P$15:$Q$20</definedName>
    <definedName name="M5①">'男５位'!$T$3:$U$9</definedName>
    <definedName name="M5②">'男５位'!$A$17:$A$23</definedName>
    <definedName name="MA">'[1]男ＡＢＣ'!$Q$3:$R$8</definedName>
    <definedName name="MB">'[1]男ＡＢＣ'!$O$11:$R$15</definedName>
    <definedName name="MC">'[1]男ＡＢＣ'!$O$18:$R$22</definedName>
    <definedName name="MD">'[1]男ＤＥＦ'!$O$3:$R$7</definedName>
    <definedName name="ME">'[1]男ＤＥＦ'!$O$10:$R$14</definedName>
    <definedName name="MF">'[1]男ＤＥＦ'!$O$17:$R$21</definedName>
    <definedName name="MG">'[1]男ＧＨＩ'!$Q$3:$R$8</definedName>
    <definedName name="MH">'[1]男ＧＨＩ'!$O$11:$R$15</definedName>
    <definedName name="MI">'[1]男ＧＨＩ'!$O$18:$R$22</definedName>
    <definedName name="MJ">'[1]男ＪＫＬ'!$O$3:$R$7</definedName>
    <definedName name="MK">'[1]男ＪＫＬ'!$O$10:$R$14</definedName>
    <definedName name="ML">'[1]男ＪＫＬ'!$O$17:$R$21</definedName>
    <definedName name="_xlnm.Print_Area" localSheetId="6">'女１位'!$A$1:$Q$28</definedName>
    <definedName name="_xlnm.Print_Area" localSheetId="7">'女２位'!$A$1:$Q$27</definedName>
    <definedName name="_xlnm.Print_Area" localSheetId="8">'女３位'!$A$1:$Q$27</definedName>
    <definedName name="_xlnm.Print_Area" localSheetId="9">'女４位'!$A$1:$Q$27</definedName>
    <definedName name="_xlnm.Print_Area" localSheetId="10">'女５位'!$A$1:$R$25</definedName>
    <definedName name="_xlnm.Print_Area" localSheetId="1">'男１位'!$A$1:$Q$31</definedName>
    <definedName name="_xlnm.Print_Area" localSheetId="2">'男２位'!$A$1:$Q$31</definedName>
    <definedName name="_xlnm.Print_Area" localSheetId="3">'男３位'!$A$1:$Q$31</definedName>
    <definedName name="_xlnm.Print_Area" localSheetId="4">'男４位'!$A$1:$Q$31</definedName>
    <definedName name="_xlnm.Print_Area" localSheetId="5">'男５位'!$A$1:$Q$33</definedName>
  </definedNames>
  <calcPr fullCalcOnLoad="1"/>
</workbook>
</file>

<file path=xl/comments10.xml><?xml version="1.0" encoding="utf-8"?>
<comments xmlns="http://schemas.openxmlformats.org/spreadsheetml/2006/main">
  <authors>
    <author>金崎香</author>
  </authors>
  <commentList>
    <comment ref="Q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Q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11.xml><?xml version="1.0" encoding="utf-8"?>
<comments xmlns="http://schemas.openxmlformats.org/spreadsheetml/2006/main">
  <authors>
    <author>金崎香</author>
  </authors>
  <commentList>
    <comment ref="P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R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7.xml><?xml version="1.0" encoding="utf-8"?>
<comments xmlns="http://schemas.openxmlformats.org/spreadsheetml/2006/main">
  <authors>
    <author>金崎香</author>
  </authors>
  <commentList>
    <comment ref="Q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Q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8.xml><?xml version="1.0" encoding="utf-8"?>
<comments xmlns="http://schemas.openxmlformats.org/spreadsheetml/2006/main">
  <authors>
    <author>金崎香</author>
  </authors>
  <commentList>
    <comment ref="Q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Q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comments9.xml><?xml version="1.0" encoding="utf-8"?>
<comments xmlns="http://schemas.openxmlformats.org/spreadsheetml/2006/main">
  <authors>
    <author>金崎香</author>
  </authors>
  <commentList>
    <comment ref="Q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Q12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sharedStrings.xml><?xml version="1.0" encoding="utf-8"?>
<sst xmlns="http://schemas.openxmlformats.org/spreadsheetml/2006/main" count="1768" uniqueCount="710">
  <si>
    <t>明徳義塾</t>
  </si>
  <si>
    <t>佐賀商Ａ</t>
  </si>
  <si>
    <t>高松中央Ｂ</t>
  </si>
  <si>
    <t>鳥取敬愛Ａ</t>
  </si>
  <si>
    <t>多度津</t>
  </si>
  <si>
    <t>尽誠学園Ａ</t>
  </si>
  <si>
    <t>岡山東商</t>
  </si>
  <si>
    <t>小倉西</t>
  </si>
  <si>
    <t>鳥取敬愛Ｂ</t>
  </si>
  <si>
    <t>明石商業</t>
  </si>
  <si>
    <t>出雲西Ａ</t>
  </si>
  <si>
    <t>福知山成美</t>
  </si>
  <si>
    <t>倉敷天城Ａ</t>
  </si>
  <si>
    <t>高松中央Ａ</t>
  </si>
  <si>
    <t>武田</t>
  </si>
  <si>
    <t>岡山操山</t>
  </si>
  <si>
    <t>玉野光南</t>
  </si>
  <si>
    <t>生駒Ａ</t>
  </si>
  <si>
    <t>城南Ａ</t>
  </si>
  <si>
    <t>青谷</t>
  </si>
  <si>
    <t>佐賀商Ｂ</t>
  </si>
  <si>
    <t>和歌山商業</t>
  </si>
  <si>
    <t>水口東Ａ</t>
  </si>
  <si>
    <t>今治北Ａ</t>
  </si>
  <si>
    <t>北陵</t>
  </si>
  <si>
    <t>観音寺第一</t>
  </si>
  <si>
    <t>今治南</t>
  </si>
  <si>
    <t>尽誠学園Ｂ</t>
  </si>
  <si>
    <t>敦賀Ａ</t>
  </si>
  <si>
    <t>奈良Ａ</t>
  </si>
  <si>
    <t>三豊工業</t>
  </si>
  <si>
    <t>出雲西Ｂ</t>
  </si>
  <si>
    <t>今治北Ｂ</t>
  </si>
  <si>
    <t>金光学園Ｂ</t>
  </si>
  <si>
    <t>近大和歌山</t>
  </si>
  <si>
    <t>土佐</t>
  </si>
  <si>
    <t>帝塚山</t>
  </si>
  <si>
    <t>高松工芸</t>
  </si>
  <si>
    <t>京都学園Ａ</t>
  </si>
  <si>
    <t>坂出</t>
  </si>
  <si>
    <t>富岡西</t>
  </si>
  <si>
    <t>興陽</t>
  </si>
  <si>
    <t>篠山産業</t>
  </si>
  <si>
    <t>金光学園Ａ</t>
  </si>
  <si>
    <t>宇和島東</t>
  </si>
  <si>
    <t>一条</t>
  </si>
  <si>
    <t>高田商業</t>
  </si>
  <si>
    <t>岡山工業</t>
  </si>
  <si>
    <t>近江兄弟社</t>
  </si>
  <si>
    <t>奈良Ｂ</t>
  </si>
  <si>
    <t>岡山商大附</t>
  </si>
  <si>
    <t>徳島商業</t>
  </si>
  <si>
    <t>倉敷天城Ｂ</t>
  </si>
  <si>
    <t>丸亀</t>
  </si>
  <si>
    <t>香芝</t>
  </si>
  <si>
    <t>甲西</t>
  </si>
  <si>
    <t>奈良朱雀</t>
  </si>
  <si>
    <t>奈良北Ａ</t>
  </si>
  <si>
    <t>城南Ｂ</t>
  </si>
  <si>
    <t>美作</t>
  </si>
  <si>
    <t>水口東Ｂ</t>
  </si>
  <si>
    <t>高松北</t>
  </si>
  <si>
    <t>京都学園Ｂ</t>
  </si>
  <si>
    <t>高松桜井</t>
  </si>
  <si>
    <t>土佐塾</t>
  </si>
  <si>
    <t>敦賀B</t>
  </si>
  <si>
    <t>坂出工業</t>
  </si>
  <si>
    <t>奈良北Ｂ</t>
  </si>
  <si>
    <t>奈良学園Ａ</t>
  </si>
  <si>
    <t>徳島市立</t>
  </si>
  <si>
    <t>奈良学園Ｂ</t>
  </si>
  <si>
    <t>善通寺第一</t>
  </si>
  <si>
    <t>丸亀城西</t>
  </si>
  <si>
    <t>生駒Ｂ</t>
  </si>
  <si>
    <t>観音寺中央</t>
  </si>
  <si>
    <t>志度</t>
  </si>
  <si>
    <t>長崎女子商</t>
  </si>
  <si>
    <t>明徳義塾Ａ</t>
  </si>
  <si>
    <t>城南</t>
  </si>
  <si>
    <t>玉名女子Ａ</t>
  </si>
  <si>
    <t>土佐女子</t>
  </si>
  <si>
    <t>鎮西学院Ａ</t>
  </si>
  <si>
    <t>明徳義塾Ｂ</t>
  </si>
  <si>
    <t>明石南</t>
  </si>
  <si>
    <t>祇園北</t>
  </si>
  <si>
    <t>川之石</t>
  </si>
  <si>
    <t>明石西</t>
  </si>
  <si>
    <t>高松商業Ａ</t>
  </si>
  <si>
    <t>新居浜南</t>
  </si>
  <si>
    <t>東播磨</t>
  </si>
  <si>
    <t>金光学園</t>
  </si>
  <si>
    <t>岡山東商Ｂ</t>
  </si>
  <si>
    <t>鳥取西</t>
  </si>
  <si>
    <t>倉敷青陵</t>
  </si>
  <si>
    <t>甲西Ａ</t>
  </si>
  <si>
    <t>帝塚山Ａ</t>
  </si>
  <si>
    <t>奈良北</t>
  </si>
  <si>
    <t>玉名女子Ｂ</t>
  </si>
  <si>
    <t>津島</t>
  </si>
  <si>
    <t>鎮西学院Ｂ</t>
  </si>
  <si>
    <t>高松商業Ｂ</t>
  </si>
  <si>
    <t>帝塚山Ｂ</t>
  </si>
  <si>
    <t>高瀬</t>
  </si>
  <si>
    <t>岡山東商Ａ</t>
  </si>
  <si>
    <t>玉島商業</t>
  </si>
  <si>
    <t>甲西Ｂ</t>
  </si>
  <si>
    <t>玉野商業</t>
  </si>
  <si>
    <t>南宇和</t>
  </si>
  <si>
    <t>京都学園</t>
  </si>
  <si>
    <t>イ１－ロ１</t>
  </si>
  <si>
    <t>Ｍ17コート</t>
  </si>
  <si>
    <t>イ２－ロ２</t>
  </si>
  <si>
    <t>Ｍ18コート</t>
  </si>
  <si>
    <t>イ３－ロ３</t>
  </si>
  <si>
    <t>Ｍ19コート</t>
  </si>
  <si>
    <t>イ４－ロ４</t>
  </si>
  <si>
    <t>Ｍ20コート</t>
  </si>
  <si>
    <t>イ５－ロ５</t>
  </si>
  <si>
    <t>Ｍ21コート</t>
  </si>
  <si>
    <t>３位イ</t>
  </si>
  <si>
    <t>３位ロ</t>
  </si>
  <si>
    <t>３位ハ</t>
  </si>
  <si>
    <t>４位イ</t>
  </si>
  <si>
    <t>４位ロ</t>
  </si>
  <si>
    <t>４位ハ</t>
  </si>
  <si>
    <t>５位ロ</t>
  </si>
  <si>
    <t>５位ハ</t>
  </si>
  <si>
    <t>Ｂ－Ｇ</t>
  </si>
  <si>
    <t>Ａ－Ｇ</t>
  </si>
  <si>
    <t>Ａ－Ｆ</t>
  </si>
  <si>
    <t>Ａ－Ｅ</t>
  </si>
  <si>
    <t>Ａ－Ｄ</t>
  </si>
  <si>
    <t>Ａ－Ｃ</t>
  </si>
  <si>
    <t>Ａ－Ｂ</t>
  </si>
  <si>
    <t>Ｃ－Ｆ</t>
  </si>
  <si>
    <t>Ｂ－Ｅ</t>
  </si>
  <si>
    <t>Ｅ－Ｇ</t>
  </si>
  <si>
    <t>Ｄ－Ｆ</t>
  </si>
  <si>
    <t>Ｃ－Ｅ</t>
  </si>
  <si>
    <t>Ｂ－Ｄ</t>
  </si>
  <si>
    <t>Ｄ－Ｇ</t>
  </si>
  <si>
    <t>Ｄ－Ｅ</t>
  </si>
  <si>
    <t>Ｃ－Ｄ</t>
  </si>
  <si>
    <t>Ｂ－Ｃ</t>
  </si>
  <si>
    <t>Ｃ－Ｇ</t>
  </si>
  <si>
    <t>Ｂ－Ｆ</t>
  </si>
  <si>
    <t>Ｆ－Ｇ</t>
  </si>
  <si>
    <t>Ｅ－Ｆ</t>
  </si>
  <si>
    <t>予選リーグ　順位</t>
  </si>
  <si>
    <t>男子</t>
  </si>
  <si>
    <t>７６チーム</t>
  </si>
  <si>
    <t>イ　組</t>
  </si>
  <si>
    <t>ロ　組</t>
  </si>
  <si>
    <t>ハ　組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</si>
  <si>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</si>
  <si>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</si>
  <si>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</si>
  <si>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</si>
  <si>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</si>
  <si>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</si>
  <si>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</si>
  <si>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</si>
  <si>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</si>
  <si>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</si>
  <si>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</si>
  <si>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</si>
  <si>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</si>
  <si>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</si>
  <si>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グループ
Ｏ</t>
  </si>
  <si>
    <t>女子</t>
  </si>
  <si>
    <t>６９チーム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</si>
  <si>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</si>
  <si>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</si>
  <si>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</si>
  <si>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</si>
  <si>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</si>
  <si>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</si>
  <si>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</si>
  <si>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</si>
  <si>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</si>
  <si>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</si>
  <si>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</si>
  <si>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</si>
  <si>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</si>
  <si>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</si>
  <si>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決勝リーグ</t>
  </si>
  <si>
    <t>No．１</t>
  </si>
  <si>
    <t>１位イ</t>
  </si>
  <si>
    <t>Ｍ16･17ｺｰﾄ</t>
  </si>
  <si>
    <t>勝敗</t>
  </si>
  <si>
    <t>得点</t>
  </si>
  <si>
    <t>勝ち</t>
  </si>
  <si>
    <t>負け</t>
  </si>
  <si>
    <t>不戦勝</t>
  </si>
  <si>
    <t>不戦敗</t>
  </si>
  <si>
    <t>順位</t>
  </si>
  <si>
    <t>Ａ</t>
  </si>
  <si>
    <t>3-0</t>
  </si>
  <si>
    <t>Ｂ</t>
  </si>
  <si>
    <t>3-1</t>
  </si>
  <si>
    <t>0-3</t>
  </si>
  <si>
    <t>3-0</t>
  </si>
  <si>
    <t>Ｃ</t>
  </si>
  <si>
    <t>1-3</t>
  </si>
  <si>
    <t>Ｄ</t>
  </si>
  <si>
    <t>Ｅ</t>
  </si>
  <si>
    <t>１位ロ</t>
  </si>
  <si>
    <t>Ｍ18･19ｺｰﾄ</t>
  </si>
  <si>
    <t>Ｆ</t>
  </si>
  <si>
    <t>3-0</t>
  </si>
  <si>
    <t>3-1</t>
  </si>
  <si>
    <t>Ｇ</t>
  </si>
  <si>
    <t>2-3</t>
  </si>
  <si>
    <t>3-2</t>
  </si>
  <si>
    <t>Ｈ</t>
  </si>
  <si>
    <t>Ｉ</t>
  </si>
  <si>
    <t>1-3</t>
  </si>
  <si>
    <t>Ｊ</t>
  </si>
  <si>
    <t>１位ハ</t>
  </si>
  <si>
    <t>Ｍ20･21ｺｰﾄ</t>
  </si>
  <si>
    <t>K</t>
  </si>
  <si>
    <t>0-3</t>
  </si>
  <si>
    <t>Ｌ</t>
  </si>
  <si>
    <t>Ｍ</t>
  </si>
  <si>
    <t>Ｎ</t>
  </si>
  <si>
    <t>Ｏ</t>
  </si>
  <si>
    <t>試合順序</t>
  </si>
  <si>
    <t>１回戦</t>
  </si>
  <si>
    <t>２回戦</t>
  </si>
  <si>
    <t>３回戦</t>
  </si>
  <si>
    <t>４回戦</t>
  </si>
  <si>
    <t>５回戦</t>
  </si>
  <si>
    <t>６回戦</t>
  </si>
  <si>
    <t>７回戦</t>
  </si>
  <si>
    <t>８回戦</t>
  </si>
  <si>
    <t>Ｍ16コート</t>
  </si>
  <si>
    <t>Ｂ－Ｅ</t>
  </si>
  <si>
    <t>Ａ－Ｅ</t>
  </si>
  <si>
    <t>Ａ－Ｄ</t>
  </si>
  <si>
    <t>Ａ－Ｃ</t>
  </si>
  <si>
    <t>Ａ－Ｂ</t>
  </si>
  <si>
    <t>ロ１－ハ１</t>
  </si>
  <si>
    <t>イ１－ハ１</t>
  </si>
  <si>
    <t>Ｃ－Ｄ</t>
  </si>
  <si>
    <t>Ｂ－Ｃ</t>
  </si>
  <si>
    <t>Ｃ－Ｅ</t>
  </si>
  <si>
    <t>Ｂ－Ｄ</t>
  </si>
  <si>
    <t>Ｄ－Ｅ</t>
  </si>
  <si>
    <t>ロ２－ハ２</t>
  </si>
  <si>
    <t>イ２－ハ２</t>
  </si>
  <si>
    <t>Ｇ－Ｊ</t>
  </si>
  <si>
    <t>Ｆ－Ｊ</t>
  </si>
  <si>
    <t>Ｆ－Ｉ</t>
  </si>
  <si>
    <t>Ｆ－Ｈ</t>
  </si>
  <si>
    <t>Ｆ－Ｇ</t>
  </si>
  <si>
    <t>ロ３－ハ３</t>
  </si>
  <si>
    <t>イ３－ハ３</t>
  </si>
  <si>
    <t>Ｈ－Ｉ</t>
  </si>
  <si>
    <t>Ｇ－Ｈ</t>
  </si>
  <si>
    <t>Ｈ－Ｊ</t>
  </si>
  <si>
    <t>Ｇ－Ｉ</t>
  </si>
  <si>
    <t>Ｉ－Ｊ</t>
  </si>
  <si>
    <t>ロ４－ハ４</t>
  </si>
  <si>
    <t>イ４－ハ４</t>
  </si>
  <si>
    <t>Ｌ－Ｏ</t>
  </si>
  <si>
    <t>Ｋ－Ｏ</t>
  </si>
  <si>
    <t>Ｋ－Ｎ</t>
  </si>
  <si>
    <t>Ｋ－Ｍ</t>
  </si>
  <si>
    <t>Ｋ－Ｌ</t>
  </si>
  <si>
    <t>ロ５－ハ５</t>
  </si>
  <si>
    <t>イ５－ハ５</t>
  </si>
  <si>
    <t>Ｍ－Ｎ</t>
  </si>
  <si>
    <t>Ｌ－Ｍ</t>
  </si>
  <si>
    <t>Ｍ－Ｏ</t>
  </si>
  <si>
    <t>Ｌ－Ｎ</t>
  </si>
  <si>
    <t>Ｎ－Ｏ</t>
  </si>
  <si>
    <t>予備</t>
  </si>
  <si>
    <t>女子１位</t>
  </si>
  <si>
    <t>No．２</t>
  </si>
  <si>
    <t>２位イ</t>
  </si>
  <si>
    <t>Ｍ01･02ｺｰﾄ</t>
  </si>
  <si>
    <t>Ａ</t>
  </si>
  <si>
    <t>3-2</t>
  </si>
  <si>
    <t>3-1</t>
  </si>
  <si>
    <t>Ｂ</t>
  </si>
  <si>
    <t>2-3</t>
  </si>
  <si>
    <t>1-3</t>
  </si>
  <si>
    <t>Ｃ</t>
  </si>
  <si>
    <t>Ｄ</t>
  </si>
  <si>
    <t>Ｅ</t>
  </si>
  <si>
    <t>２位ロ</t>
  </si>
  <si>
    <t>Ｍ03･04ｺｰﾄ</t>
  </si>
  <si>
    <t>Ｆ</t>
  </si>
  <si>
    <t>Ｇ</t>
  </si>
  <si>
    <t>Ｈ</t>
  </si>
  <si>
    <t>0-3</t>
  </si>
  <si>
    <t>Ｉ</t>
  </si>
  <si>
    <t>1-3</t>
  </si>
  <si>
    <t>Ｊ</t>
  </si>
  <si>
    <t>２位ハ</t>
  </si>
  <si>
    <t>Ｍ05･06ｺｰﾄ</t>
  </si>
  <si>
    <t>K</t>
  </si>
  <si>
    <t>3-0</t>
  </si>
  <si>
    <t>2-3</t>
  </si>
  <si>
    <t>0-3</t>
  </si>
  <si>
    <t>Ｌ</t>
  </si>
  <si>
    <t>1-3</t>
  </si>
  <si>
    <t>Ｍ</t>
  </si>
  <si>
    <t>Ｎ</t>
  </si>
  <si>
    <t>Ｏ</t>
  </si>
  <si>
    <t>Ｍ01コート</t>
  </si>
  <si>
    <t>Ｍ02コート</t>
  </si>
  <si>
    <t>Ｃ－Ｄ</t>
  </si>
  <si>
    <t>Ｂ－Ｃ</t>
  </si>
  <si>
    <t>Ｃ－Ｅ</t>
  </si>
  <si>
    <t>Ｂ－Ｄ</t>
  </si>
  <si>
    <t>Ｄ－Ｅ</t>
  </si>
  <si>
    <t>ロ２－ハ２</t>
  </si>
  <si>
    <t>イ２－ハ２</t>
  </si>
  <si>
    <t>Ｍ03コート</t>
  </si>
  <si>
    <t>Ｇ－Ｊ</t>
  </si>
  <si>
    <t>Ｆ－Ｊ</t>
  </si>
  <si>
    <t>Ｆ－Ｉ</t>
  </si>
  <si>
    <t>Ｆ－Ｈ</t>
  </si>
  <si>
    <t>Ｆ－Ｇ</t>
  </si>
  <si>
    <t>ロ３－ハ３</t>
  </si>
  <si>
    <t>イ３－ハ３</t>
  </si>
  <si>
    <t>Ｍ04コート</t>
  </si>
  <si>
    <t>Ｈ－Ｉ</t>
  </si>
  <si>
    <t>Ｇ－Ｈ</t>
  </si>
  <si>
    <t>Ｈ－Ｊ</t>
  </si>
  <si>
    <t>Ｇ－Ｉ</t>
  </si>
  <si>
    <t>Ｉ－Ｊ</t>
  </si>
  <si>
    <t>ロ４－ハ４</t>
  </si>
  <si>
    <t>イ４－ハ４</t>
  </si>
  <si>
    <t>Ｍ05コート</t>
  </si>
  <si>
    <t>Ｌ－Ｏ</t>
  </si>
  <si>
    <t>Ｋ－Ｏ</t>
  </si>
  <si>
    <t>Ｋ－Ｎ</t>
  </si>
  <si>
    <t>Ｋ－Ｍ</t>
  </si>
  <si>
    <t>Ｋ－Ｌ</t>
  </si>
  <si>
    <t>ロ５－ハ５</t>
  </si>
  <si>
    <t>イ５－ハ５</t>
  </si>
  <si>
    <t>Ｍ06コート</t>
  </si>
  <si>
    <t>Ｍ－Ｎ</t>
  </si>
  <si>
    <t>Ｌ－Ｍ</t>
  </si>
  <si>
    <t>Ｍ－Ｏ</t>
  </si>
  <si>
    <t>Ｌ－Ｎ</t>
  </si>
  <si>
    <t>Ｎ－Ｏ</t>
  </si>
  <si>
    <t>女子２位</t>
  </si>
  <si>
    <t>No．３</t>
  </si>
  <si>
    <t>Ｍ07･08ｺｰﾄ</t>
  </si>
  <si>
    <t>Ａ</t>
  </si>
  <si>
    <t>0-3</t>
  </si>
  <si>
    <t>3-2</t>
  </si>
  <si>
    <t>2-3</t>
  </si>
  <si>
    <t>3-1</t>
  </si>
  <si>
    <t>Ｂ</t>
  </si>
  <si>
    <t>3-0</t>
  </si>
  <si>
    <t>Ｃ</t>
  </si>
  <si>
    <t>Ｄ</t>
  </si>
  <si>
    <t>1-3</t>
  </si>
  <si>
    <t>Ｅ</t>
  </si>
  <si>
    <t>Ｍ09･10ｺｰﾄ</t>
  </si>
  <si>
    <t>Ｆ</t>
  </si>
  <si>
    <t>Ｇ</t>
  </si>
  <si>
    <t>Ｈ</t>
  </si>
  <si>
    <t>Ｉ</t>
  </si>
  <si>
    <t>Ｊ</t>
  </si>
  <si>
    <t>Ｍ11･12ｺｰﾄ</t>
  </si>
  <si>
    <t>K</t>
  </si>
  <si>
    <t>Ｌ</t>
  </si>
  <si>
    <t>Ｍ</t>
  </si>
  <si>
    <t>Ｎ</t>
  </si>
  <si>
    <t>Ｏ</t>
  </si>
  <si>
    <t>Ｍ07コート</t>
  </si>
  <si>
    <t>Ｍ08コート</t>
  </si>
  <si>
    <t>Ｍ09コート</t>
  </si>
  <si>
    <t>Ｍ10コート</t>
  </si>
  <si>
    <t>Ｍ11コート</t>
  </si>
  <si>
    <t>Ｍ12コート</t>
  </si>
  <si>
    <t>女子３位</t>
  </si>
  <si>
    <t>No．４</t>
  </si>
  <si>
    <t>Ｓ09･10ｺｰﾄ</t>
  </si>
  <si>
    <t>Ａ</t>
  </si>
  <si>
    <t>2-3</t>
  </si>
  <si>
    <t>3-2</t>
  </si>
  <si>
    <t>1-3</t>
  </si>
  <si>
    <t>Ｂ</t>
  </si>
  <si>
    <t>Ｃ</t>
  </si>
  <si>
    <t>3-1</t>
  </si>
  <si>
    <t>Ｄ</t>
  </si>
  <si>
    <t>0-3</t>
  </si>
  <si>
    <t>Ｅ</t>
  </si>
  <si>
    <t>Ｓ11･12ｺｰﾄ</t>
  </si>
  <si>
    <t>Ｆ</t>
  </si>
  <si>
    <t>3-0</t>
  </si>
  <si>
    <t>Ｇ</t>
  </si>
  <si>
    <t>Ｈ</t>
  </si>
  <si>
    <t>Ｉ</t>
  </si>
  <si>
    <t>Ｊ</t>
  </si>
  <si>
    <t>Ｓ13･14ｺｰﾄ</t>
  </si>
  <si>
    <t>K</t>
  </si>
  <si>
    <t>Ｌ</t>
  </si>
  <si>
    <t>Ｍ</t>
  </si>
  <si>
    <t>Ｎ</t>
  </si>
  <si>
    <t>Ｏ</t>
  </si>
  <si>
    <t>Ｓ09コート</t>
  </si>
  <si>
    <t>Ｓ10コート</t>
  </si>
  <si>
    <t>Ｓ11コート</t>
  </si>
  <si>
    <t>Ｓ12コート</t>
  </si>
  <si>
    <t>Ｓ13コート</t>
  </si>
  <si>
    <t>Ｓ14コート</t>
  </si>
  <si>
    <t>女子４位</t>
  </si>
  <si>
    <t>No．５</t>
  </si>
  <si>
    <t>５位イ</t>
  </si>
  <si>
    <t>坂07･08ｺｰﾄ</t>
  </si>
  <si>
    <t>Ａ</t>
  </si>
  <si>
    <t>3-0</t>
  </si>
  <si>
    <t>3-2</t>
  </si>
  <si>
    <t>Ｂ</t>
  </si>
  <si>
    <t>3-1</t>
  </si>
  <si>
    <t>Ｃ</t>
  </si>
  <si>
    <t>2-3</t>
  </si>
  <si>
    <t>1-3</t>
  </si>
  <si>
    <t>Ｄ</t>
  </si>
  <si>
    <t>Ｅ</t>
  </si>
  <si>
    <t>坂01～03ｺｰﾄ</t>
  </si>
  <si>
    <t>Ｆ</t>
  </si>
  <si>
    <t>3-1</t>
  </si>
  <si>
    <t>1-3</t>
  </si>
  <si>
    <t>3-0</t>
  </si>
  <si>
    <t>Ｇ</t>
  </si>
  <si>
    <t>2-3</t>
  </si>
  <si>
    <t>Ｈ</t>
  </si>
  <si>
    <t>0-3</t>
  </si>
  <si>
    <t>Ｉ</t>
  </si>
  <si>
    <t>Ｊ</t>
  </si>
  <si>
    <t>Ｅ６</t>
  </si>
  <si>
    <t>坂09･10ｺｰﾄ</t>
  </si>
  <si>
    <t>K</t>
  </si>
  <si>
    <t>0-3</t>
  </si>
  <si>
    <t>Ｌ</t>
  </si>
  <si>
    <t>Ｍ</t>
  </si>
  <si>
    <t>Ｎ</t>
  </si>
  <si>
    <t>Ｏ</t>
  </si>
  <si>
    <t>坂07コート</t>
  </si>
  <si>
    <t>Ｂ－Ｅ</t>
  </si>
  <si>
    <t>Ａ－Ｅ</t>
  </si>
  <si>
    <t>Ａ－Ｄ</t>
  </si>
  <si>
    <t>Ａ－Ｃ</t>
  </si>
  <si>
    <t>Ａ－Ｂ</t>
  </si>
  <si>
    <t>ロ４－ハ４</t>
  </si>
  <si>
    <t>イ４－ハ４</t>
  </si>
  <si>
    <t>坂08コート</t>
  </si>
  <si>
    <t>Ｃ－Ｄ</t>
  </si>
  <si>
    <t>Ｂ－Ｃ</t>
  </si>
  <si>
    <t>Ｃ－Ｅ</t>
  </si>
  <si>
    <t>Ｂ－Ｄ</t>
  </si>
  <si>
    <t>Ｄ－Ｅ</t>
  </si>
  <si>
    <t>ロ５－ハ５</t>
  </si>
  <si>
    <t>イ５－ハ５</t>
  </si>
  <si>
    <t>坂01コート</t>
  </si>
  <si>
    <t>Ｆ－Ｅ６</t>
  </si>
  <si>
    <t>Ｆ－Ｊ</t>
  </si>
  <si>
    <t>Ｆ－Ｉ</t>
  </si>
  <si>
    <t>Ｆ－Ｈ</t>
  </si>
  <si>
    <t>Ｆ－Ｇ</t>
  </si>
  <si>
    <t>ロ１－ハ１</t>
  </si>
  <si>
    <t>イ１－ハ１</t>
  </si>
  <si>
    <t>坂02コート</t>
  </si>
  <si>
    <t>Ｇ－Ｊ</t>
  </si>
  <si>
    <t>Ｇ－Ｈ</t>
  </si>
  <si>
    <t>Ｇ－Ｅ６</t>
  </si>
  <si>
    <t>Ｇ－Ｉ</t>
  </si>
  <si>
    <t>Ｈ－Ｅ６</t>
  </si>
  <si>
    <t>ロ２－ハ２</t>
  </si>
  <si>
    <t>イ２－ハ２</t>
  </si>
  <si>
    <t>坂03コート</t>
  </si>
  <si>
    <t>Ｈ－Ｉ</t>
  </si>
  <si>
    <t>Ｉ－Ｅ６</t>
  </si>
  <si>
    <t>Ｈ－Ｊ</t>
  </si>
  <si>
    <t>Ｊ－Ｅ６</t>
  </si>
  <si>
    <t>Ｉ－Ｊ</t>
  </si>
  <si>
    <t>ロ３－ハ３</t>
  </si>
  <si>
    <t>イ３－ハ３</t>
  </si>
  <si>
    <t>坂09コート</t>
  </si>
  <si>
    <t>Ｌ－Ｏ</t>
  </si>
  <si>
    <t>Ｋ－Ｏ</t>
  </si>
  <si>
    <t>Ｋ－Ｎ</t>
  </si>
  <si>
    <t>Ｋ－Ｍ</t>
  </si>
  <si>
    <t>Ｋ－Ｌ</t>
  </si>
  <si>
    <t>坂10コート</t>
  </si>
  <si>
    <t>Ｍ－Ｎ</t>
  </si>
  <si>
    <t>Ｌ－Ｍ</t>
  </si>
  <si>
    <t>Ｍ－Ｏ</t>
  </si>
  <si>
    <t>Ｌ－Ｎ</t>
  </si>
  <si>
    <t>Ｎ－Ｏ</t>
  </si>
  <si>
    <t>１位イ</t>
  </si>
  <si>
    <t>Ｍ13～15
コート</t>
  </si>
  <si>
    <t>Ａ</t>
  </si>
  <si>
    <t>3-2</t>
  </si>
  <si>
    <t>1-3</t>
  </si>
  <si>
    <t>3-0</t>
  </si>
  <si>
    <t>Ｆ</t>
  </si>
  <si>
    <t>Ｇ</t>
  </si>
  <si>
    <t>Ｍ24～26
コート</t>
  </si>
  <si>
    <t>Ｈ</t>
  </si>
  <si>
    <t>3-2</t>
  </si>
  <si>
    <t>0-3</t>
  </si>
  <si>
    <t>3-0</t>
  </si>
  <si>
    <t>3-1</t>
  </si>
  <si>
    <t>Ｉ</t>
  </si>
  <si>
    <t>Ｊ</t>
  </si>
  <si>
    <t>1-3</t>
  </si>
  <si>
    <t>K</t>
  </si>
  <si>
    <t>Ｌ</t>
  </si>
  <si>
    <t>Ｍ</t>
  </si>
  <si>
    <t>Ｎ</t>
  </si>
  <si>
    <t>Ｍ13コート</t>
  </si>
  <si>
    <t>Ｂ－Ｇ</t>
  </si>
  <si>
    <t>Ａ－Ｇ</t>
  </si>
  <si>
    <t>Ａ－Ｆ</t>
  </si>
  <si>
    <t>イ１－ロ１</t>
  </si>
  <si>
    <t>Ｍ14コート</t>
  </si>
  <si>
    <t>Ｃ－Ｆ</t>
  </si>
  <si>
    <t>Ｅ－Ｇ</t>
  </si>
  <si>
    <t>Ｄ－Ｆ</t>
  </si>
  <si>
    <t>Ｄ－Ｇ</t>
  </si>
  <si>
    <t>イ２－ロ２</t>
  </si>
  <si>
    <t>Ｍ15コート</t>
  </si>
  <si>
    <t>Ｃ－Ｇ</t>
  </si>
  <si>
    <t>Ｂ－Ｆ</t>
  </si>
  <si>
    <t>Ｅ－Ｆ</t>
  </si>
  <si>
    <t>イ３－ロ３</t>
  </si>
  <si>
    <t>Ｍ24コート</t>
  </si>
  <si>
    <t>Ｉ－Ｎ</t>
  </si>
  <si>
    <t>Ｈ－Ｎ</t>
  </si>
  <si>
    <t>Ｈ－Ｍ</t>
  </si>
  <si>
    <t>Ｈ－Ｌ</t>
  </si>
  <si>
    <t>Ｈ－Ｋ</t>
  </si>
  <si>
    <t>イ４－ロ４</t>
  </si>
  <si>
    <t>Ｍ25コート</t>
  </si>
  <si>
    <t>Ｊ－Ｍ</t>
  </si>
  <si>
    <t>Ｉ－Ｌ</t>
  </si>
  <si>
    <t>Ｊ－Ｌ</t>
  </si>
  <si>
    <t>Ｉ－Ｋ</t>
  </si>
  <si>
    <t>イ５－ロ５</t>
  </si>
  <si>
    <t>Ｍ26コート</t>
  </si>
  <si>
    <t>Ｊ－Ｋ</t>
  </si>
  <si>
    <t>Ｊ－Ｎ</t>
  </si>
  <si>
    <t>Ｉ－Ｍ</t>
  </si>
  <si>
    <t>イ６－ロ６</t>
  </si>
  <si>
    <t>M21コート</t>
  </si>
  <si>
    <t>イ７－ロ７</t>
  </si>
  <si>
    <t>２位イ</t>
  </si>
  <si>
    <t>Ｍ27～29
コート</t>
  </si>
  <si>
    <t>Ａ</t>
  </si>
  <si>
    <t>0-3</t>
  </si>
  <si>
    <t>2-3</t>
  </si>
  <si>
    <t>3-0</t>
  </si>
  <si>
    <t>1-3</t>
  </si>
  <si>
    <t>Ｂ</t>
  </si>
  <si>
    <t>3-1</t>
  </si>
  <si>
    <t>Ｃ</t>
  </si>
  <si>
    <t>3-2</t>
  </si>
  <si>
    <t>Ｄ</t>
  </si>
  <si>
    <t>Ｅ</t>
  </si>
  <si>
    <t>Ｆ</t>
  </si>
  <si>
    <t>Ｇ</t>
  </si>
  <si>
    <t>２位ロ</t>
  </si>
  <si>
    <t>Ｍ30～32
コート</t>
  </si>
  <si>
    <t>Ｈ</t>
  </si>
  <si>
    <t>Ｉ</t>
  </si>
  <si>
    <t>Ｊ</t>
  </si>
  <si>
    <t>K</t>
  </si>
  <si>
    <t>Ｌ</t>
  </si>
  <si>
    <t>Ｍ</t>
  </si>
  <si>
    <t>Ｎ</t>
  </si>
  <si>
    <t>Ｍ27コート</t>
  </si>
  <si>
    <t>Ｍ28コート</t>
  </si>
  <si>
    <t>Ｍ29コート</t>
  </si>
  <si>
    <t>Ｍ30コート</t>
  </si>
  <si>
    <t>Ｍ31コート</t>
  </si>
  <si>
    <t>Ｍ32コート</t>
  </si>
  <si>
    <t>３位イ</t>
  </si>
  <si>
    <t>Ｍ33～35
コート</t>
  </si>
  <si>
    <t>Ａ</t>
  </si>
  <si>
    <t>1-3</t>
  </si>
  <si>
    <t>0-3</t>
  </si>
  <si>
    <t>3-1</t>
  </si>
  <si>
    <t>3-0</t>
  </si>
  <si>
    <t>Ｂ</t>
  </si>
  <si>
    <t>3-2</t>
  </si>
  <si>
    <t>Ｃ</t>
  </si>
  <si>
    <t>2-3</t>
  </si>
  <si>
    <t>Ｄ</t>
  </si>
  <si>
    <t>Ｅ</t>
  </si>
  <si>
    <t>Ｆ</t>
  </si>
  <si>
    <t>Ｇ</t>
  </si>
  <si>
    <t>３位ロ</t>
  </si>
  <si>
    <t>Ｓ01～03
コート</t>
  </si>
  <si>
    <t>Ｈ</t>
  </si>
  <si>
    <t>Ｉ</t>
  </si>
  <si>
    <t>Ｊ</t>
  </si>
  <si>
    <t>K</t>
  </si>
  <si>
    <t>Ｌ</t>
  </si>
  <si>
    <t>Ｍ</t>
  </si>
  <si>
    <t>Ｎ</t>
  </si>
  <si>
    <t>Ｍ33コート</t>
  </si>
  <si>
    <t>Ｍ34コート</t>
  </si>
  <si>
    <t>Ｍ35コート</t>
  </si>
  <si>
    <t>Ｓ01コート</t>
  </si>
  <si>
    <t>Ｓ02コート</t>
  </si>
  <si>
    <t>Ｓ03コート</t>
  </si>
  <si>
    <t>４位イ</t>
  </si>
  <si>
    <t>Ｓ04～06
コート</t>
  </si>
  <si>
    <t>Ａ</t>
  </si>
  <si>
    <t>3-2</t>
  </si>
  <si>
    <t>3-0</t>
  </si>
  <si>
    <t>1-3</t>
  </si>
  <si>
    <t>Ｂ</t>
  </si>
  <si>
    <t>Ｃ</t>
  </si>
  <si>
    <t>2-3</t>
  </si>
  <si>
    <t>3-1</t>
  </si>
  <si>
    <t>Ｄ</t>
  </si>
  <si>
    <t>Ｅ</t>
  </si>
  <si>
    <t>Ｆ</t>
  </si>
  <si>
    <t>Ｇ</t>
  </si>
  <si>
    <t>４位ロ</t>
  </si>
  <si>
    <t>Ｓ07･08･15
コート</t>
  </si>
  <si>
    <t>Ｈ</t>
  </si>
  <si>
    <t>0-3</t>
  </si>
  <si>
    <t>Ｉ</t>
  </si>
  <si>
    <t>Ｊ</t>
  </si>
  <si>
    <t>K</t>
  </si>
  <si>
    <t>Ｌ</t>
  </si>
  <si>
    <t>Ｍ</t>
  </si>
  <si>
    <t>Ｎ</t>
  </si>
  <si>
    <t>Ｓ04コート</t>
  </si>
  <si>
    <t>Ｓ05コート</t>
  </si>
  <si>
    <t>Ｓ06コート</t>
  </si>
  <si>
    <t>Ｓ07コート</t>
  </si>
  <si>
    <t>Ｓ08コート</t>
  </si>
  <si>
    <t>Ｓ15コート</t>
  </si>
  <si>
    <t>５位イ</t>
  </si>
  <si>
    <t>坂04～06
コート</t>
  </si>
  <si>
    <t>Ａ</t>
  </si>
  <si>
    <t>2-3</t>
  </si>
  <si>
    <t>3-1</t>
  </si>
  <si>
    <t>3-0</t>
  </si>
  <si>
    <t>Ｂ</t>
  </si>
  <si>
    <t>Ｃ</t>
  </si>
  <si>
    <t>0-3</t>
  </si>
  <si>
    <t>3-2</t>
  </si>
  <si>
    <t>Ｄ</t>
  </si>
  <si>
    <t>Ｅ</t>
  </si>
  <si>
    <t>Ｆ</t>
  </si>
  <si>
    <t>Ｇ</t>
  </si>
  <si>
    <t>５位ロ</t>
  </si>
  <si>
    <t>坂11･12
コート</t>
  </si>
  <si>
    <t>Ｉ</t>
  </si>
  <si>
    <t>Ｊ</t>
  </si>
  <si>
    <t>Ｋ</t>
  </si>
  <si>
    <t>Ｌ</t>
  </si>
  <si>
    <t>Ｍ</t>
  </si>
  <si>
    <t>Ｎ</t>
  </si>
  <si>
    <t>坂04コート</t>
  </si>
  <si>
    <t>イ１－ロ１</t>
  </si>
  <si>
    <t>坂05コート</t>
  </si>
  <si>
    <t>イ２－ロ２</t>
  </si>
  <si>
    <t>坂06コート</t>
  </si>
  <si>
    <t>イ３－ロ３</t>
  </si>
  <si>
    <t>坂11コート</t>
  </si>
  <si>
    <t>Ｉ－Ｎ</t>
  </si>
  <si>
    <t>Ｋ－Ｌ</t>
  </si>
  <si>
    <t>Ｌ－Ｎ</t>
  </si>
  <si>
    <t>Ｉ－Ｌ</t>
  </si>
  <si>
    <t>Ｊ－Ｎ</t>
  </si>
  <si>
    <t>Ｊ－Ｌ</t>
  </si>
  <si>
    <t>Ｉ－Ｊ</t>
  </si>
  <si>
    <t>イ４－ロ４</t>
  </si>
  <si>
    <t>坂12コート</t>
  </si>
  <si>
    <t>Ｊ－Ｍ</t>
  </si>
  <si>
    <t>Ｉ－Ｍ</t>
  </si>
  <si>
    <t>Ｊ－Ｋ</t>
  </si>
  <si>
    <t>Ｋ－Ｍ</t>
  </si>
  <si>
    <t>Ｉ－Ｋ</t>
  </si>
  <si>
    <t>Ｍ－Ｎ</t>
  </si>
  <si>
    <t>Ｋ－Ｎ</t>
  </si>
  <si>
    <t>イ５－ロ５</t>
  </si>
  <si>
    <t>坂10ｺｰﾄ</t>
  </si>
  <si>
    <t>Ｌ－Ｍ</t>
  </si>
  <si>
    <t>イ６－ロ６</t>
  </si>
  <si>
    <t>決勝リーグ　順位</t>
  </si>
  <si>
    <t>１位グループ</t>
  </si>
  <si>
    <t>２位グループ</t>
  </si>
  <si>
    <t>３位グループ</t>
  </si>
  <si>
    <t>４位グループ</t>
  </si>
  <si>
    <t>５位グループ</t>
  </si>
  <si>
    <t>イ５－ロ６</t>
  </si>
  <si>
    <t>ハ５－ロ６</t>
  </si>
  <si>
    <t>L W/O</t>
  </si>
  <si>
    <t>L W/O</t>
  </si>
  <si>
    <t>1-3</t>
  </si>
  <si>
    <t>3-0</t>
  </si>
  <si>
    <t>W W/O</t>
  </si>
  <si>
    <t>イ</t>
  </si>
  <si>
    <t>ロ</t>
  </si>
  <si>
    <t>ハ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</si>
</sst>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20"/>
      <name val="Times New Roman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sz val="10.5"/>
      <name val="ＭＳ Ｐ明朝"/>
      <family val="1"/>
    </font>
    <font>
      <sz val="11"/>
      <color indexed="9"/>
      <name val="ＭＳ 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9"/>
      <name val="Bookman Old Style"/>
      <family val="1"/>
    </font>
    <font>
      <b/>
      <sz val="12"/>
      <name val="ＭＳ Ｐゴシック"/>
      <family val="3"/>
    </font>
    <font>
      <sz val="11"/>
      <color indexed="9"/>
      <name val="ＭＳ 明朝"/>
      <family val="1"/>
    </font>
    <font>
      <sz val="12"/>
      <name val="Times New Roman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3" borderId="10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23" fillId="23" borderId="12" xfId="0" applyFont="1" applyFill="1" applyBorder="1" applyAlignment="1">
      <alignment horizontal="center" vertical="center" wrapText="1"/>
    </xf>
    <xf numFmtId="183" fontId="23" fillId="23" borderId="13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distributed" vertical="center" shrinkToFit="1"/>
    </xf>
    <xf numFmtId="0" fontId="24" fillId="0" borderId="15" xfId="0" applyFont="1" applyFill="1" applyBorder="1" applyAlignment="1">
      <alignment horizontal="distributed" vertical="center" shrinkToFit="1"/>
    </xf>
    <xf numFmtId="0" fontId="24" fillId="0" borderId="16" xfId="0" applyFont="1" applyFill="1" applyBorder="1" applyAlignment="1">
      <alignment horizontal="distributed" vertical="center" shrinkToFit="1"/>
    </xf>
    <xf numFmtId="0" fontId="24" fillId="0" borderId="17" xfId="0" applyFont="1" applyFill="1" applyBorder="1" applyAlignment="1">
      <alignment horizontal="distributed" vertical="center" shrinkToFit="1"/>
    </xf>
    <xf numFmtId="0" fontId="24" fillId="0" borderId="18" xfId="0" applyFont="1" applyFill="1" applyBorder="1" applyAlignment="1">
      <alignment horizontal="distributed" vertical="center" shrinkToFit="1"/>
    </xf>
    <xf numFmtId="0" fontId="24" fillId="0" borderId="19" xfId="0" applyFont="1" applyFill="1" applyBorder="1" applyAlignment="1">
      <alignment horizontal="distributed" vertical="center" shrinkToFit="1"/>
    </xf>
    <xf numFmtId="0" fontId="24" fillId="0" borderId="20" xfId="0" applyFont="1" applyFill="1" applyBorder="1" applyAlignment="1">
      <alignment horizontal="distributed" vertical="center" shrinkToFit="1"/>
    </xf>
    <xf numFmtId="0" fontId="24" fillId="0" borderId="21" xfId="0" applyFont="1" applyFill="1" applyBorder="1" applyAlignment="1">
      <alignment horizontal="distributed" vertical="center" shrinkToFit="1"/>
    </xf>
    <xf numFmtId="183" fontId="23" fillId="23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distributed" vertical="center" shrinkToFit="1"/>
    </xf>
    <xf numFmtId="0" fontId="24" fillId="0" borderId="24" xfId="0" applyFont="1" applyFill="1" applyBorder="1" applyAlignment="1">
      <alignment horizontal="distributed" vertical="center" shrinkToFit="1"/>
    </xf>
    <xf numFmtId="0" fontId="24" fillId="0" borderId="25" xfId="0" applyFont="1" applyFill="1" applyBorder="1" applyAlignment="1">
      <alignment horizontal="distributed" vertical="center" shrinkToFit="1"/>
    </xf>
    <xf numFmtId="0" fontId="24" fillId="0" borderId="26" xfId="0" applyFont="1" applyFill="1" applyBorder="1" applyAlignment="1">
      <alignment horizontal="distributed" vertical="center" shrinkToFit="1"/>
    </xf>
    <xf numFmtId="0" fontId="24" fillId="0" borderId="27" xfId="0" applyFont="1" applyFill="1" applyBorder="1" applyAlignment="1">
      <alignment horizontal="distributed" vertical="center" shrinkToFit="1"/>
    </xf>
    <xf numFmtId="183" fontId="23" fillId="23" borderId="28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distributed" vertical="center" shrinkToFit="1"/>
    </xf>
    <xf numFmtId="0" fontId="24" fillId="0" borderId="30" xfId="0" applyFont="1" applyFill="1" applyBorder="1" applyAlignment="1">
      <alignment horizontal="distributed" vertical="center" shrinkToFit="1"/>
    </xf>
    <xf numFmtId="0" fontId="24" fillId="0" borderId="31" xfId="0" applyFont="1" applyFill="1" applyBorder="1" applyAlignment="1">
      <alignment horizontal="distributed" vertical="center" shrinkToFit="1"/>
    </xf>
    <xf numFmtId="0" fontId="24" fillId="0" borderId="32" xfId="0" applyFont="1" applyFill="1" applyBorder="1" applyAlignment="1">
      <alignment horizontal="distributed" vertical="center" shrinkToFit="1"/>
    </xf>
    <xf numFmtId="0" fontId="24" fillId="0" borderId="33" xfId="0" applyFont="1" applyFill="1" applyBorder="1" applyAlignment="1">
      <alignment horizontal="distributed" vertical="center" shrinkToFit="1"/>
    </xf>
    <xf numFmtId="183" fontId="23" fillId="23" borderId="34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distributed" vertical="center" shrinkToFit="1"/>
    </xf>
    <xf numFmtId="0" fontId="24" fillId="0" borderId="36" xfId="0" applyFont="1" applyFill="1" applyBorder="1" applyAlignment="1">
      <alignment horizontal="distributed" vertical="center" shrinkToFit="1"/>
    </xf>
    <xf numFmtId="0" fontId="24" fillId="0" borderId="12" xfId="0" applyFont="1" applyFill="1" applyBorder="1" applyAlignment="1">
      <alignment horizontal="distributed" vertical="center" shrinkToFit="1"/>
    </xf>
    <xf numFmtId="0" fontId="24" fillId="0" borderId="37" xfId="0" applyFont="1" applyFill="1" applyBorder="1" applyAlignment="1">
      <alignment horizontal="distributed" vertical="center" shrinkToFit="1"/>
    </xf>
    <xf numFmtId="0" fontId="24" fillId="0" borderId="38" xfId="0" applyFont="1" applyFill="1" applyBorder="1" applyAlignment="1">
      <alignment horizontal="distributed" vertical="center" shrinkToFit="1"/>
    </xf>
    <xf numFmtId="0" fontId="23" fillId="23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distributed" vertical="center" shrinkToFit="1"/>
    </xf>
    <xf numFmtId="0" fontId="24" fillId="0" borderId="10" xfId="0" applyFont="1" applyFill="1" applyBorder="1" applyAlignment="1">
      <alignment horizontal="distributed" vertical="center" shrinkToFit="1"/>
    </xf>
    <xf numFmtId="0" fontId="24" fillId="0" borderId="11" xfId="0" applyFont="1" applyFill="1" applyBorder="1" applyAlignment="1">
      <alignment horizontal="distributed" vertical="center" shrinkToFit="1"/>
    </xf>
    <xf numFmtId="0" fontId="25" fillId="0" borderId="4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56" fontId="28" fillId="23" borderId="42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distributed" vertical="center" shrinkToFit="1"/>
    </xf>
    <xf numFmtId="0" fontId="24" fillId="0" borderId="44" xfId="0" applyFont="1" applyBorder="1" applyAlignment="1">
      <alignment horizontal="distributed" vertical="center" shrinkToFit="1"/>
    </xf>
    <xf numFmtId="0" fontId="26" fillId="23" borderId="45" xfId="0" applyFont="1" applyFill="1" applyBorder="1" applyAlignment="1">
      <alignment horizontal="center" vertical="center"/>
    </xf>
    <xf numFmtId="0" fontId="26" fillId="23" borderId="44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23" borderId="46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 shrinkToFit="1"/>
    </xf>
    <xf numFmtId="49" fontId="2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1" xfId="0" applyNumberFormat="1" applyFont="1" applyBorder="1" applyAlignment="1">
      <alignment horizontal="center" vertical="center"/>
    </xf>
    <xf numFmtId="0" fontId="30" fillId="0" borderId="50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 shrinkToFit="1"/>
    </xf>
    <xf numFmtId="49" fontId="29" fillId="0" borderId="52" xfId="0" applyNumberFormat="1" applyFont="1" applyFill="1" applyBorder="1" applyAlignment="1">
      <alignment horizontal="center" vertical="center" shrinkToFit="1"/>
    </xf>
    <xf numFmtId="49" fontId="2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5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vertical="center"/>
    </xf>
    <xf numFmtId="0" fontId="30" fillId="0" borderId="5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 shrinkToFit="1"/>
    </xf>
    <xf numFmtId="49" fontId="29" fillId="0" borderId="11" xfId="0" applyNumberFormat="1" applyFont="1" applyBorder="1" applyAlignment="1">
      <alignment horizontal="center" vertical="center" shrinkToFit="1"/>
    </xf>
    <xf numFmtId="49" fontId="29" fillId="0" borderId="56" xfId="0" applyNumberFormat="1" applyFont="1" applyFill="1" applyBorder="1" applyAlignment="1">
      <alignment horizontal="center" vertical="center" shrinkToFit="1"/>
    </xf>
    <xf numFmtId="0" fontId="30" fillId="0" borderId="5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5" xfId="0" applyNumberFormat="1" applyFont="1" applyBorder="1" applyAlignment="1">
      <alignment horizontal="center" vertical="center"/>
    </xf>
    <xf numFmtId="0" fontId="30" fillId="0" borderId="58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distributed" vertical="center" shrinkToFit="1"/>
    </xf>
    <xf numFmtId="0" fontId="24" fillId="24" borderId="59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 applyProtection="1">
      <alignment vertical="center" shrinkToFit="1"/>
      <protection/>
    </xf>
    <xf numFmtId="0" fontId="27" fillId="0" borderId="60" xfId="0" applyNumberFormat="1" applyFont="1" applyBorder="1" applyAlignment="1">
      <alignment horizontal="center" vertical="center"/>
    </xf>
    <xf numFmtId="0" fontId="26" fillId="0" borderId="60" xfId="0" applyNumberFormat="1" applyFont="1" applyFill="1" applyBorder="1" applyAlignment="1">
      <alignment horizontal="center" vertical="center"/>
    </xf>
    <xf numFmtId="0" fontId="31" fillId="0" borderId="60" xfId="0" applyFont="1" applyFill="1" applyBorder="1" applyAlignment="1" applyProtection="1">
      <alignment vertical="center" shrinkToFit="1"/>
      <protection/>
    </xf>
    <xf numFmtId="0" fontId="32" fillId="0" borderId="0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49" fontId="33" fillId="0" borderId="66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33" fillId="0" borderId="70" xfId="0" applyNumberFormat="1" applyFont="1" applyBorder="1" applyAlignment="1">
      <alignment horizontal="center" vertical="center"/>
    </xf>
    <xf numFmtId="49" fontId="33" fillId="0" borderId="71" xfId="0" applyNumberFormat="1" applyFont="1" applyBorder="1" applyAlignment="1">
      <alignment horizontal="center" vertical="center"/>
    </xf>
    <xf numFmtId="49" fontId="33" fillId="0" borderId="72" xfId="0" applyNumberFormat="1" applyFont="1" applyBorder="1" applyAlignment="1">
      <alignment horizontal="center" vertical="center"/>
    </xf>
    <xf numFmtId="49" fontId="24" fillId="0" borderId="73" xfId="0" applyNumberFormat="1" applyFont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49" fontId="24" fillId="0" borderId="75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33" fillId="0" borderId="77" xfId="0" applyNumberFormat="1" applyFont="1" applyBorder="1" applyAlignment="1">
      <alignment horizontal="center" vertical="center"/>
    </xf>
    <xf numFmtId="49" fontId="33" fillId="0" borderId="78" xfId="0" applyNumberFormat="1" applyFont="1" applyBorder="1" applyAlignment="1">
      <alignment horizontal="center" vertical="center"/>
    </xf>
    <xf numFmtId="49" fontId="33" fillId="0" borderId="79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33" fillId="0" borderId="81" xfId="0" applyNumberFormat="1" applyFont="1" applyBorder="1" applyAlignment="1">
      <alignment horizontal="center" vertical="center"/>
    </xf>
    <xf numFmtId="49" fontId="33" fillId="0" borderId="82" xfId="0" applyNumberFormat="1" applyFont="1" applyBorder="1" applyAlignment="1">
      <alignment horizontal="center" vertical="center"/>
    </xf>
    <xf numFmtId="49" fontId="33" fillId="0" borderId="83" xfId="0" applyNumberFormat="1" applyFont="1" applyBorder="1" applyAlignment="1">
      <alignment horizontal="center" vertical="center"/>
    </xf>
    <xf numFmtId="49" fontId="33" fillId="0" borderId="80" xfId="0" applyNumberFormat="1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49" fontId="33" fillId="23" borderId="8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shrinkToFit="1"/>
      <protection/>
    </xf>
    <xf numFmtId="49" fontId="29" fillId="0" borderId="0" xfId="0" applyNumberFormat="1" applyFont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49" fontId="29" fillId="21" borderId="24" xfId="0" applyNumberFormat="1" applyFont="1" applyFill="1" applyBorder="1" applyAlignment="1" applyProtection="1">
      <alignment horizontal="center" vertical="center" shrinkToFit="1"/>
      <protection locked="0"/>
    </xf>
    <xf numFmtId="49" fontId="29" fillId="21" borderId="24" xfId="0" applyNumberFormat="1" applyFont="1" applyFill="1" applyBorder="1" applyAlignment="1">
      <alignment horizontal="center" vertical="center" shrinkToFit="1"/>
    </xf>
    <xf numFmtId="49" fontId="29" fillId="21" borderId="11" xfId="0" applyNumberFormat="1" applyFont="1" applyFill="1" applyBorder="1" applyAlignment="1">
      <alignment horizontal="center" vertical="center" shrinkToFit="1"/>
    </xf>
    <xf numFmtId="49" fontId="29" fillId="21" borderId="15" xfId="0" applyNumberFormat="1" applyFont="1" applyFill="1" applyBorder="1" applyAlignment="1" applyProtection="1">
      <alignment horizontal="center" vertical="center" shrinkToFit="1"/>
      <protection locked="0"/>
    </xf>
    <xf numFmtId="49" fontId="29" fillId="21" borderId="26" xfId="0" applyNumberFormat="1" applyFont="1" applyFill="1" applyBorder="1" applyAlignment="1">
      <alignment horizontal="center" vertical="center" shrinkToFit="1"/>
    </xf>
    <xf numFmtId="49" fontId="29" fillId="21" borderId="55" xfId="0" applyNumberFormat="1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2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6" xfId="0" applyNumberFormat="1" applyFont="1" applyBorder="1" applyAlignment="1">
      <alignment horizontal="center" vertical="center" shrinkToFit="1"/>
    </xf>
    <xf numFmtId="49" fontId="2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4" xfId="0" applyNumberFormat="1" applyFont="1" applyBorder="1" applyAlignment="1">
      <alignment horizontal="center" vertical="center" shrinkToFit="1"/>
    </xf>
    <xf numFmtId="0" fontId="29" fillId="0" borderId="55" xfId="0" applyNumberFormat="1" applyFont="1" applyBorder="1" applyAlignment="1">
      <alignment horizontal="center" vertical="center" shrinkToFit="1"/>
    </xf>
    <xf numFmtId="0" fontId="29" fillId="0" borderId="11" xfId="0" applyNumberFormat="1" applyFont="1" applyBorder="1" applyAlignment="1">
      <alignment horizontal="center" vertical="center" shrinkToFit="1"/>
    </xf>
    <xf numFmtId="49" fontId="29" fillId="0" borderId="85" xfId="0" applyNumberFormat="1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24" fillId="24" borderId="43" xfId="0" applyFont="1" applyFill="1" applyBorder="1" applyAlignment="1">
      <alignment horizontal="distributed" vertical="center" shrinkToFit="1"/>
    </xf>
    <xf numFmtId="0" fontId="24" fillId="24" borderId="86" xfId="0" applyFont="1" applyFill="1" applyBorder="1" applyAlignment="1">
      <alignment horizontal="distributed" vertical="center" shrinkToFit="1"/>
    </xf>
    <xf numFmtId="49" fontId="29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2" xfId="0" applyNumberFormat="1" applyFont="1" applyBorder="1" applyAlignment="1">
      <alignment horizontal="center" vertical="center" shrinkToFit="1"/>
    </xf>
    <xf numFmtId="0" fontId="29" fillId="0" borderId="30" xfId="0" applyNumberFormat="1" applyFont="1" applyBorder="1" applyAlignment="1">
      <alignment horizontal="center" vertical="center" shrinkToFit="1"/>
    </xf>
    <xf numFmtId="49" fontId="29" fillId="0" borderId="88" xfId="0" applyNumberFormat="1" applyFont="1" applyFill="1" applyBorder="1" applyAlignment="1">
      <alignment horizontal="center" vertical="center" shrinkToFit="1"/>
    </xf>
    <xf numFmtId="49" fontId="29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90" xfId="0" applyNumberFormat="1" applyFont="1" applyBorder="1" applyAlignment="1">
      <alignment horizontal="center" vertical="center"/>
    </xf>
    <xf numFmtId="0" fontId="30" fillId="0" borderId="91" xfId="0" applyNumberFormat="1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9" fillId="0" borderId="39" xfId="0" applyNumberFormat="1" applyFont="1" applyBorder="1" applyAlignment="1">
      <alignment horizontal="center" vertical="center" shrinkToFit="1"/>
    </xf>
    <xf numFmtId="49" fontId="29" fillId="0" borderId="92" xfId="0" applyNumberFormat="1" applyFont="1" applyFill="1" applyBorder="1" applyAlignment="1">
      <alignment horizontal="center" vertical="center" shrinkToFit="1"/>
    </xf>
    <xf numFmtId="0" fontId="29" fillId="21" borderId="26" xfId="0" applyNumberFormat="1" applyFont="1" applyFill="1" applyBorder="1" applyAlignment="1">
      <alignment horizontal="center" vertical="center" shrinkToFit="1"/>
    </xf>
    <xf numFmtId="49" fontId="29" fillId="21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21" borderId="3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49" fontId="24" fillId="0" borderId="84" xfId="0" applyNumberFormat="1" applyFont="1" applyBorder="1" applyAlignment="1">
      <alignment horizontal="center" vertical="center"/>
    </xf>
    <xf numFmtId="49" fontId="24" fillId="0" borderId="76" xfId="0" applyNumberFormat="1" applyFont="1" applyBorder="1" applyAlignment="1">
      <alignment horizontal="center" vertical="center"/>
    </xf>
    <xf numFmtId="49" fontId="33" fillId="0" borderId="93" xfId="0" applyNumberFormat="1" applyFont="1" applyBorder="1" applyAlignment="1">
      <alignment horizontal="center" vertical="center"/>
    </xf>
    <xf numFmtId="49" fontId="33" fillId="0" borderId="74" xfId="0" applyNumberFormat="1" applyFont="1" applyBorder="1" applyAlignment="1">
      <alignment horizontal="center" vertical="center"/>
    </xf>
    <xf numFmtId="49" fontId="33" fillId="0" borderId="75" xfId="0" applyNumberFormat="1" applyFont="1" applyBorder="1" applyAlignment="1">
      <alignment horizontal="center" vertical="center"/>
    </xf>
    <xf numFmtId="49" fontId="33" fillId="0" borderId="94" xfId="0" applyNumberFormat="1" applyFont="1" applyBorder="1" applyAlignment="1">
      <alignment horizontal="center" vertical="center"/>
    </xf>
    <xf numFmtId="49" fontId="33" fillId="0" borderId="95" xfId="0" applyNumberFormat="1" applyFont="1" applyBorder="1" applyAlignment="1">
      <alignment horizontal="center" vertical="center"/>
    </xf>
    <xf numFmtId="49" fontId="33" fillId="0" borderId="9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23" borderId="45" xfId="0" applyFont="1" applyFill="1" applyBorder="1" applyAlignment="1">
      <alignment horizontal="center" vertical="center"/>
    </xf>
    <xf numFmtId="0" fontId="0" fillId="23" borderId="44" xfId="0" applyFont="1" applyFill="1" applyBorder="1" applyAlignment="1">
      <alignment horizontal="center" vertical="center"/>
    </xf>
    <xf numFmtId="0" fontId="0" fillId="23" borderId="46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9" fillId="0" borderId="48" xfId="0" applyNumberFormat="1" applyFont="1" applyFill="1" applyBorder="1" applyAlignment="1">
      <alignment horizontal="center" vertical="center" shrinkToFit="1"/>
    </xf>
    <xf numFmtId="0" fontId="26" fillId="0" borderId="49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center" shrinkToFit="1"/>
    </xf>
    <xf numFmtId="49" fontId="29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3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49" fontId="29" fillId="0" borderId="24" xfId="0" applyNumberFormat="1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/>
    </xf>
    <xf numFmtId="49" fontId="29" fillId="0" borderId="32" xfId="0" applyNumberFormat="1" applyFont="1" applyFill="1" applyBorder="1" applyAlignment="1">
      <alignment horizontal="center" vertical="center" shrinkToFit="1"/>
    </xf>
    <xf numFmtId="0" fontId="29" fillId="0" borderId="30" xfId="0" applyNumberFormat="1" applyFont="1" applyFill="1" applyBorder="1" applyAlignment="1">
      <alignment horizontal="center" vertical="center" shrinkToFit="1"/>
    </xf>
    <xf numFmtId="49" fontId="29" fillId="0" borderId="30" xfId="0" applyNumberFormat="1" applyFont="1" applyFill="1" applyBorder="1" applyAlignment="1">
      <alignment horizontal="center" vertical="center" shrinkToFit="1"/>
    </xf>
    <xf numFmtId="0" fontId="32" fillId="0" borderId="88" xfId="0" applyFont="1" applyFill="1" applyBorder="1" applyAlignment="1">
      <alignment horizontal="center" vertical="center" shrinkToFit="1"/>
    </xf>
    <xf numFmtId="0" fontId="36" fillId="0" borderId="9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center" vertical="center" shrinkToFit="1"/>
    </xf>
    <xf numFmtId="49" fontId="29" fillId="0" borderId="11" xfId="0" applyNumberFormat="1" applyFont="1" applyFill="1" applyBorder="1" applyAlignment="1">
      <alignment horizontal="center" vertical="center" shrinkToFit="1"/>
    </xf>
    <xf numFmtId="0" fontId="32" fillId="0" borderId="92" xfId="0" applyFont="1" applyFill="1" applyBorder="1" applyAlignment="1">
      <alignment horizontal="center" vertical="center" shrinkToFit="1"/>
    </xf>
    <xf numFmtId="0" fontId="26" fillId="0" borderId="57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3" fillId="0" borderId="102" xfId="0" applyNumberFormat="1" applyFont="1" applyBorder="1" applyAlignment="1">
      <alignment horizontal="center" vertical="center"/>
    </xf>
    <xf numFmtId="49" fontId="33" fillId="0" borderId="67" xfId="0" applyNumberFormat="1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26" fillId="0" borderId="103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26" fillId="0" borderId="104" xfId="0" applyNumberFormat="1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26" fillId="0" borderId="105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4" fillId="0" borderId="109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4" fillId="0" borderId="86" xfId="0" applyFont="1" applyBorder="1" applyAlignment="1">
      <alignment horizontal="distributed" vertical="center" shrinkToFit="1"/>
    </xf>
    <xf numFmtId="49" fontId="2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1" xfId="0" applyNumberFormat="1" applyFont="1" applyFill="1" applyBorder="1" applyAlignment="1">
      <alignment horizontal="center" vertical="center" shrinkToFit="1"/>
    </xf>
    <xf numFmtId="0" fontId="32" fillId="0" borderId="8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6" fillId="0" borderId="44" xfId="0" applyNumberFormat="1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26" fillId="0" borderId="67" xfId="0" applyNumberFormat="1" applyFont="1" applyBorder="1" applyAlignment="1">
      <alignment horizontal="center" vertical="center"/>
    </xf>
    <xf numFmtId="49" fontId="33" fillId="0" borderId="68" xfId="0" applyNumberFormat="1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26" fillId="0" borderId="95" xfId="0" applyNumberFormat="1" applyFont="1" applyBorder="1" applyAlignment="1">
      <alignment horizontal="center" vertical="center"/>
    </xf>
    <xf numFmtId="0" fontId="33" fillId="0" borderId="112" xfId="0" applyFont="1" applyBorder="1" applyAlignment="1">
      <alignment horizontal="center" vertical="center"/>
    </xf>
    <xf numFmtId="0" fontId="26" fillId="0" borderId="71" xfId="0" applyNumberFormat="1" applyFont="1" applyBorder="1" applyAlignment="1">
      <alignment horizontal="center" vertical="center"/>
    </xf>
    <xf numFmtId="49" fontId="33" fillId="0" borderId="113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33" fillId="0" borderId="114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33" fillId="0" borderId="46" xfId="0" applyNumberFormat="1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3" fillId="23" borderId="29" xfId="0" applyFont="1" applyFill="1" applyBorder="1" applyAlignment="1">
      <alignment horizontal="center" vertical="center" wrapText="1"/>
    </xf>
    <xf numFmtId="0" fontId="23" fillId="23" borderId="30" xfId="0" applyFont="1" applyFill="1" applyBorder="1" applyAlignment="1">
      <alignment horizontal="center" vertical="center" wrapText="1"/>
    </xf>
    <xf numFmtId="0" fontId="23" fillId="23" borderId="33" xfId="0" applyFont="1" applyFill="1" applyBorder="1" applyAlignment="1">
      <alignment horizontal="center" vertical="center" wrapText="1"/>
    </xf>
    <xf numFmtId="0" fontId="23" fillId="23" borderId="32" xfId="0" applyFont="1" applyFill="1" applyBorder="1" applyAlignment="1">
      <alignment horizontal="center" vertical="center" wrapText="1"/>
    </xf>
    <xf numFmtId="0" fontId="23" fillId="23" borderId="31" xfId="0" applyFont="1" applyFill="1" applyBorder="1" applyAlignment="1">
      <alignment horizontal="center" vertical="center" wrapText="1"/>
    </xf>
    <xf numFmtId="183" fontId="23" fillId="23" borderId="47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83" fontId="23" fillId="23" borderId="116" xfId="0" applyNumberFormat="1" applyFont="1" applyFill="1" applyBorder="1" applyAlignment="1">
      <alignment horizontal="center" vertical="center"/>
    </xf>
    <xf numFmtId="183" fontId="23" fillId="23" borderId="117" xfId="0" applyNumberFormat="1" applyFont="1" applyFill="1" applyBorder="1" applyAlignment="1">
      <alignment horizontal="center" vertical="center"/>
    </xf>
    <xf numFmtId="183" fontId="23" fillId="23" borderId="1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49" fontId="29" fillId="7" borderId="24" xfId="0" applyNumberFormat="1" applyFont="1" applyFill="1" applyBorder="1" applyAlignment="1" applyProtection="1">
      <alignment horizontal="center" vertical="center" shrinkToFit="1"/>
      <protection locked="0"/>
    </xf>
    <xf numFmtId="49" fontId="29" fillId="7" borderId="24" xfId="0" applyNumberFormat="1" applyFont="1" applyFill="1" applyBorder="1" applyAlignment="1">
      <alignment horizontal="center" vertical="center" shrinkToFit="1"/>
    </xf>
    <xf numFmtId="49" fontId="29" fillId="7" borderId="97" xfId="0" applyNumberFormat="1" applyFont="1" applyFill="1" applyBorder="1" applyAlignment="1" applyProtection="1">
      <alignment horizontal="center" vertical="center" shrinkToFit="1"/>
      <protection locked="0"/>
    </xf>
    <xf numFmtId="49" fontId="29" fillId="7" borderId="11" xfId="0" applyNumberFormat="1" applyFont="1" applyFill="1" applyBorder="1" applyAlignment="1">
      <alignment horizontal="center" vertical="center" shrinkToFit="1"/>
    </xf>
    <xf numFmtId="49" fontId="29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9" fillId="7" borderId="26" xfId="0" applyNumberFormat="1" applyFont="1" applyFill="1" applyBorder="1" applyAlignment="1">
      <alignment horizontal="center" vertical="center" shrinkToFit="1"/>
    </xf>
    <xf numFmtId="49" fontId="29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29" fillId="7" borderId="30" xfId="0" applyNumberFormat="1" applyFont="1" applyFill="1" applyBorder="1" applyAlignment="1">
      <alignment horizontal="center" vertical="center" shrinkToFit="1"/>
    </xf>
    <xf numFmtId="49" fontId="29" fillId="7" borderId="87" xfId="0" applyNumberFormat="1" applyFont="1" applyFill="1" applyBorder="1" applyAlignment="1" applyProtection="1">
      <alignment horizontal="center" vertical="center" shrinkToFit="1"/>
      <protection locked="0"/>
    </xf>
    <xf numFmtId="49" fontId="29" fillId="7" borderId="55" xfId="0" applyNumberFormat="1" applyFont="1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9" xfId="0" applyBorder="1" applyAlignment="1">
      <alignment horizontal="distributed" vertical="center"/>
    </xf>
    <xf numFmtId="0" fontId="24" fillId="0" borderId="40" xfId="0" applyFont="1" applyBorder="1" applyAlignment="1">
      <alignment horizontal="distributed" vertical="center" shrinkToFit="1"/>
    </xf>
    <xf numFmtId="0" fontId="27" fillId="23" borderId="61" xfId="0" applyFont="1" applyFill="1" applyBorder="1" applyAlignment="1">
      <alignment horizontal="center" vertical="center" wrapText="1"/>
    </xf>
    <xf numFmtId="0" fontId="26" fillId="23" borderId="62" xfId="0" applyFont="1" applyFill="1" applyBorder="1" applyAlignment="1">
      <alignment horizontal="center" vertical="center"/>
    </xf>
    <xf numFmtId="0" fontId="26" fillId="23" borderId="46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distributed" vertical="center" shrinkToFit="1"/>
    </xf>
    <xf numFmtId="0" fontId="24" fillId="0" borderId="119" xfId="0" applyFont="1" applyBorder="1" applyAlignment="1">
      <alignment horizontal="distributed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7" fillId="23" borderId="1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22" fillId="0" borderId="12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23" borderId="47" xfId="0" applyFont="1" applyFill="1" applyBorder="1" applyAlignment="1">
      <alignment horizontal="center" vertical="center"/>
    </xf>
    <xf numFmtId="0" fontId="22" fillId="23" borderId="123" xfId="0" applyFont="1" applyFill="1" applyBorder="1" applyAlignment="1">
      <alignment horizontal="center" vertical="center"/>
    </xf>
    <xf numFmtId="0" fontId="22" fillId="23" borderId="124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4" xfId="0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 shrinkToFit="1"/>
    </xf>
    <xf numFmtId="0" fontId="0" fillId="0" borderId="125" xfId="0" applyBorder="1" applyAlignment="1">
      <alignment horizontal="distributed" vertical="center"/>
    </xf>
    <xf numFmtId="0" fontId="24" fillId="0" borderId="125" xfId="0" applyFont="1" applyBorder="1" applyAlignment="1">
      <alignment horizontal="distributed" vertical="center" shrinkToFit="1"/>
    </xf>
    <xf numFmtId="0" fontId="24" fillId="0" borderId="16" xfId="0" applyFont="1" applyBorder="1" applyAlignment="1">
      <alignment horizontal="distributed" vertical="center" shrinkToFit="1"/>
    </xf>
    <xf numFmtId="0" fontId="24" fillId="0" borderId="126" xfId="0" applyFont="1" applyBorder="1" applyAlignment="1">
      <alignment horizontal="distributed" vertical="center" shrinkToFit="1"/>
    </xf>
    <xf numFmtId="49" fontId="24" fillId="0" borderId="74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33" fillId="0" borderId="8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24" fillId="0" borderId="67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24" fillId="0" borderId="78" xfId="0" applyNumberFormat="1" applyFont="1" applyBorder="1" applyAlignment="1">
      <alignment horizontal="center" vertical="center"/>
    </xf>
    <xf numFmtId="49" fontId="24" fillId="0" borderId="79" xfId="0" applyNumberFormat="1" applyFont="1" applyBorder="1" applyAlignment="1">
      <alignment horizontal="center" vertical="center"/>
    </xf>
    <xf numFmtId="49" fontId="24" fillId="0" borderId="75" xfId="0" applyNumberFormat="1" applyFont="1" applyBorder="1" applyAlignment="1">
      <alignment horizontal="center" vertical="center"/>
    </xf>
    <xf numFmtId="49" fontId="24" fillId="0" borderId="95" xfId="0" applyNumberFormat="1" applyFont="1" applyBorder="1" applyAlignment="1">
      <alignment horizontal="center" vertical="center"/>
    </xf>
    <xf numFmtId="49" fontId="24" fillId="0" borderId="96" xfId="0" applyNumberFormat="1" applyFont="1" applyBorder="1" applyAlignment="1">
      <alignment horizontal="center" vertical="center"/>
    </xf>
    <xf numFmtId="0" fontId="30" fillId="0" borderId="12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28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6" fillId="23" borderId="130" xfId="0" applyFont="1" applyFill="1" applyBorder="1" applyAlignment="1">
      <alignment horizontal="center" vertical="center"/>
    </xf>
    <xf numFmtId="0" fontId="26" fillId="23" borderId="43" xfId="0" applyFont="1" applyFill="1" applyBorder="1" applyAlignment="1">
      <alignment horizontal="center" vertical="center"/>
    </xf>
    <xf numFmtId="0" fontId="30" fillId="0" borderId="13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4" fillId="23" borderId="114" xfId="0" applyFont="1" applyFill="1" applyBorder="1" applyAlignment="1">
      <alignment horizontal="center" vertical="center"/>
    </xf>
    <xf numFmtId="0" fontId="24" fillId="23" borderId="107" xfId="0" applyFont="1" applyFill="1" applyBorder="1" applyAlignment="1">
      <alignment horizontal="center" vertical="center"/>
    </xf>
    <xf numFmtId="0" fontId="24" fillId="23" borderId="132" xfId="0" applyFont="1" applyFill="1" applyBorder="1" applyAlignment="1">
      <alignment horizontal="center" vertical="center"/>
    </xf>
    <xf numFmtId="0" fontId="24" fillId="23" borderId="81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6" fillId="23" borderId="133" xfId="0" applyFont="1" applyFill="1" applyBorder="1" applyAlignment="1">
      <alignment horizontal="center" vertical="center"/>
    </xf>
    <xf numFmtId="0" fontId="26" fillId="23" borderId="101" xfId="0" applyFont="1" applyFill="1" applyBorder="1" applyAlignment="1">
      <alignment horizontal="center" vertical="center"/>
    </xf>
    <xf numFmtId="0" fontId="23" fillId="23" borderId="120" xfId="0" applyFont="1" applyFill="1" applyBorder="1" applyAlignment="1">
      <alignment horizontal="center" vertical="center" wrapText="1"/>
    </xf>
    <xf numFmtId="0" fontId="23" fillId="23" borderId="61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distributed" vertical="center" shrinkToFit="1"/>
    </xf>
    <xf numFmtId="0" fontId="24" fillId="0" borderId="134" xfId="0" applyFont="1" applyBorder="1" applyAlignment="1">
      <alignment horizontal="distributed" vertical="center" shrinkToFit="1"/>
    </xf>
    <xf numFmtId="49" fontId="24" fillId="0" borderId="73" xfId="0" applyNumberFormat="1" applyFont="1" applyBorder="1" applyAlignment="1">
      <alignment horizontal="center" vertical="center"/>
    </xf>
    <xf numFmtId="49" fontId="24" fillId="0" borderId="80" xfId="0" applyNumberFormat="1" applyFont="1" applyBorder="1" applyAlignment="1">
      <alignment horizontal="center" vertical="center"/>
    </xf>
    <xf numFmtId="49" fontId="24" fillId="0" borderId="83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36" fillId="0" borderId="129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28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0" fillId="23" borderId="130" xfId="0" applyFont="1" applyFill="1" applyBorder="1" applyAlignment="1">
      <alignment horizontal="center" vertical="center"/>
    </xf>
    <xf numFmtId="0" fontId="0" fillId="23" borderId="43" xfId="0" applyFont="1" applyFill="1" applyBorder="1" applyAlignment="1">
      <alignment horizontal="center" vertical="center"/>
    </xf>
    <xf numFmtId="0" fontId="36" fillId="0" borderId="13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23" borderId="123" xfId="0" applyFont="1" applyFill="1" applyBorder="1" applyAlignment="1">
      <alignment horizontal="center" vertical="center"/>
    </xf>
    <xf numFmtId="0" fontId="37" fillId="23" borderId="124" xfId="0" applyFont="1" applyFill="1" applyBorder="1" applyAlignment="1">
      <alignment horizontal="center" vertical="center"/>
    </xf>
    <xf numFmtId="0" fontId="22" fillId="0" borderId="135" xfId="0" applyFont="1" applyBorder="1" applyAlignment="1">
      <alignment horizontal="center" vertical="center"/>
    </xf>
    <xf numFmtId="0" fontId="37" fillId="23" borderId="47" xfId="0" applyFont="1" applyFill="1" applyBorder="1" applyAlignment="1">
      <alignment horizontal="center" vertical="center"/>
    </xf>
    <xf numFmtId="0" fontId="22" fillId="0" borderId="136" xfId="0" applyFont="1" applyBorder="1" applyAlignment="1">
      <alignment horizontal="center" vertical="center"/>
    </xf>
    <xf numFmtId="0" fontId="22" fillId="0" borderId="1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FFFF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9</xdr:row>
      <xdr:rowOff>304800</xdr:rowOff>
    </xdr:from>
    <xdr:to>
      <xdr:col>14</xdr:col>
      <xdr:colOff>9525</xdr:colOff>
      <xdr:row>10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972175" y="3648075"/>
          <a:ext cx="8382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14/14=1.00</a:t>
          </a:r>
        </a:p>
      </xdr:txBody>
    </xdr:sp>
    <xdr:clientData/>
  </xdr:twoCellAnchor>
  <xdr:twoCellAnchor>
    <xdr:from>
      <xdr:col>6</xdr:col>
      <xdr:colOff>390525</xdr:colOff>
      <xdr:row>9</xdr:row>
      <xdr:rowOff>304800</xdr:rowOff>
    </xdr:from>
    <xdr:to>
      <xdr:col>7</xdr:col>
      <xdr:colOff>0</xdr:colOff>
      <xdr:row>10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4333875" y="3648075"/>
          <a:ext cx="41910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4-11</a:t>
          </a:r>
        </a:p>
      </xdr:txBody>
    </xdr:sp>
    <xdr:clientData/>
  </xdr:twoCellAnchor>
  <xdr:twoCellAnchor>
    <xdr:from>
      <xdr:col>7</xdr:col>
      <xdr:colOff>390525</xdr:colOff>
      <xdr:row>9</xdr:row>
      <xdr:rowOff>304800</xdr:rowOff>
    </xdr:from>
    <xdr:to>
      <xdr:col>8</xdr:col>
      <xdr:colOff>0</xdr:colOff>
      <xdr:row>10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5143500" y="3648075"/>
          <a:ext cx="41910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10-3</a:t>
          </a:r>
        </a:p>
      </xdr:txBody>
    </xdr:sp>
    <xdr:clientData/>
  </xdr:twoCellAnchor>
  <xdr:twoCellAnchor>
    <xdr:from>
      <xdr:col>7</xdr:col>
      <xdr:colOff>390525</xdr:colOff>
      <xdr:row>12</xdr:row>
      <xdr:rowOff>285750</xdr:rowOff>
    </xdr:from>
    <xdr:to>
      <xdr:col>8</xdr:col>
      <xdr:colOff>0</xdr:colOff>
      <xdr:row>13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43500" y="4743450"/>
          <a:ext cx="41910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7-9</a:t>
          </a:r>
        </a:p>
      </xdr:txBody>
    </xdr:sp>
    <xdr:clientData/>
  </xdr:twoCellAnchor>
  <xdr:twoCellAnchor>
    <xdr:from>
      <xdr:col>3</xdr:col>
      <xdr:colOff>390525</xdr:colOff>
      <xdr:row>12</xdr:row>
      <xdr:rowOff>285750</xdr:rowOff>
    </xdr:from>
    <xdr:to>
      <xdr:col>4</xdr:col>
      <xdr:colOff>0</xdr:colOff>
      <xdr:row>13</xdr:row>
      <xdr:rowOff>104775</xdr:rowOff>
    </xdr:to>
    <xdr:sp>
      <xdr:nvSpPr>
        <xdr:cNvPr id="5" name="Rectangle 5"/>
        <xdr:cNvSpPr>
          <a:spLocks/>
        </xdr:cNvSpPr>
      </xdr:nvSpPr>
      <xdr:spPr>
        <a:xfrm>
          <a:off x="1905000" y="4743450"/>
          <a:ext cx="41910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11-4</a:t>
          </a:r>
        </a:p>
      </xdr:txBody>
    </xdr:sp>
    <xdr:clientData/>
  </xdr:twoCellAnchor>
  <xdr:twoCellAnchor>
    <xdr:from>
      <xdr:col>3</xdr:col>
      <xdr:colOff>390525</xdr:colOff>
      <xdr:row>13</xdr:row>
      <xdr:rowOff>285750</xdr:rowOff>
    </xdr:from>
    <xdr:to>
      <xdr:col>4</xdr:col>
      <xdr:colOff>0</xdr:colOff>
      <xdr:row>14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1905000" y="5114925"/>
          <a:ext cx="41910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3-10</a:t>
          </a:r>
        </a:p>
      </xdr:txBody>
    </xdr:sp>
    <xdr:clientData/>
  </xdr:twoCellAnchor>
  <xdr:twoCellAnchor>
    <xdr:from>
      <xdr:col>6</xdr:col>
      <xdr:colOff>400050</xdr:colOff>
      <xdr:row>13</xdr:row>
      <xdr:rowOff>285750</xdr:rowOff>
    </xdr:from>
    <xdr:to>
      <xdr:col>7</xdr:col>
      <xdr:colOff>9525</xdr:colOff>
      <xdr:row>14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4343400" y="5114925"/>
          <a:ext cx="41910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9-7</a:t>
          </a:r>
        </a:p>
      </xdr:txBody>
    </xdr:sp>
    <xdr:clientData/>
  </xdr:twoCellAnchor>
  <xdr:twoCellAnchor>
    <xdr:from>
      <xdr:col>8</xdr:col>
      <xdr:colOff>409575</xdr:colOff>
      <xdr:row>12</xdr:row>
      <xdr:rowOff>295275</xdr:rowOff>
    </xdr:from>
    <xdr:to>
      <xdr:col>14</xdr:col>
      <xdr:colOff>9525</xdr:colOff>
      <xdr:row>13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5972175" y="4752975"/>
          <a:ext cx="8382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18/13=1.38</a:t>
          </a:r>
        </a:p>
      </xdr:txBody>
    </xdr:sp>
    <xdr:clientData/>
  </xdr:twoCellAnchor>
  <xdr:twoCellAnchor>
    <xdr:from>
      <xdr:col>8</xdr:col>
      <xdr:colOff>409575</xdr:colOff>
      <xdr:row>13</xdr:row>
      <xdr:rowOff>285750</xdr:rowOff>
    </xdr:from>
    <xdr:to>
      <xdr:col>14</xdr:col>
      <xdr:colOff>9525</xdr:colOff>
      <xdr:row>14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5972175" y="5114925"/>
          <a:ext cx="8382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12/17=0.71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3</xdr:row>
      <xdr:rowOff>285750</xdr:rowOff>
    </xdr:from>
    <xdr:to>
      <xdr:col>14</xdr:col>
      <xdr:colOff>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096000" y="1400175"/>
          <a:ext cx="70485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4/5=0.80</a:t>
          </a:r>
        </a:p>
      </xdr:txBody>
    </xdr:sp>
    <xdr:clientData/>
  </xdr:twoCellAnchor>
  <xdr:twoCellAnchor>
    <xdr:from>
      <xdr:col>8</xdr:col>
      <xdr:colOff>533400</xdr:colOff>
      <xdr:row>5</xdr:row>
      <xdr:rowOff>285750</xdr:rowOff>
    </xdr:from>
    <xdr:to>
      <xdr:col>14</xdr:col>
      <xdr:colOff>0</xdr:colOff>
      <xdr:row>6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6096000" y="2143125"/>
          <a:ext cx="70485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5/4=1.25</a:t>
          </a:r>
        </a:p>
      </xdr:txBody>
    </xdr:sp>
    <xdr:clientData/>
  </xdr:twoCellAnchor>
  <xdr:twoCellAnchor>
    <xdr:from>
      <xdr:col>8</xdr:col>
      <xdr:colOff>533400</xdr:colOff>
      <xdr:row>4</xdr:row>
      <xdr:rowOff>304800</xdr:rowOff>
    </xdr:from>
    <xdr:to>
      <xdr:col>14</xdr:col>
      <xdr:colOff>0</xdr:colOff>
      <xdr:row>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6096000" y="1790700"/>
          <a:ext cx="70485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4/4=1.00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2</xdr:row>
      <xdr:rowOff>333375</xdr:rowOff>
    </xdr:from>
    <xdr:to>
      <xdr:col>14</xdr:col>
      <xdr:colOff>209550</xdr:colOff>
      <xdr:row>3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6953250" y="1247775"/>
          <a:ext cx="4381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9-3</a:t>
          </a:r>
        </a:p>
      </xdr:txBody>
    </xdr:sp>
    <xdr:clientData/>
  </xdr:twoCellAnchor>
  <xdr:twoCellAnchor>
    <xdr:from>
      <xdr:col>3</xdr:col>
      <xdr:colOff>600075</xdr:colOff>
      <xdr:row>8</xdr:row>
      <xdr:rowOff>304800</xdr:rowOff>
    </xdr:from>
    <xdr:to>
      <xdr:col>4</xdr:col>
      <xdr:colOff>228600</xdr:colOff>
      <xdr:row>9</xdr:row>
      <xdr:rowOff>114300</xdr:rowOff>
    </xdr:to>
    <xdr:sp>
      <xdr:nvSpPr>
        <xdr:cNvPr id="2" name="Rectangle 4"/>
        <xdr:cNvSpPr>
          <a:spLocks/>
        </xdr:cNvSpPr>
      </xdr:nvSpPr>
      <xdr:spPr>
        <a:xfrm>
          <a:off x="2114550" y="3962400"/>
          <a:ext cx="4381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3-9</a:t>
          </a:r>
        </a:p>
      </xdr:txBody>
    </xdr:sp>
    <xdr:clientData/>
  </xdr:twoCellAnchor>
  <xdr:twoCellAnchor>
    <xdr:from>
      <xdr:col>7</xdr:col>
      <xdr:colOff>581025</xdr:colOff>
      <xdr:row>2</xdr:row>
      <xdr:rowOff>333375</xdr:rowOff>
    </xdr:from>
    <xdr:to>
      <xdr:col>8</xdr:col>
      <xdr:colOff>209550</xdr:colOff>
      <xdr:row>3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5334000" y="1247775"/>
          <a:ext cx="4381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2-9</a:t>
          </a:r>
        </a:p>
      </xdr:txBody>
    </xdr:sp>
    <xdr:clientData/>
  </xdr:twoCellAnchor>
  <xdr:twoCellAnchor>
    <xdr:from>
      <xdr:col>3</xdr:col>
      <xdr:colOff>581025</xdr:colOff>
      <xdr:row>6</xdr:row>
      <xdr:rowOff>333375</xdr:rowOff>
    </xdr:from>
    <xdr:to>
      <xdr:col>4</xdr:col>
      <xdr:colOff>209550</xdr:colOff>
      <xdr:row>7</xdr:row>
      <xdr:rowOff>142875</xdr:rowOff>
    </xdr:to>
    <xdr:sp>
      <xdr:nvSpPr>
        <xdr:cNvPr id="4" name="Rectangle 6"/>
        <xdr:cNvSpPr>
          <a:spLocks/>
        </xdr:cNvSpPr>
      </xdr:nvSpPr>
      <xdr:spPr>
        <a:xfrm>
          <a:off x="2095500" y="3076575"/>
          <a:ext cx="4381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9-2</a:t>
          </a:r>
        </a:p>
      </xdr:txBody>
    </xdr:sp>
    <xdr:clientData/>
  </xdr:twoCellAnchor>
  <xdr:twoCellAnchor>
    <xdr:from>
      <xdr:col>9</xdr:col>
      <xdr:colOff>600075</xdr:colOff>
      <xdr:row>6</xdr:row>
      <xdr:rowOff>304800</xdr:rowOff>
    </xdr:from>
    <xdr:to>
      <xdr:col>14</xdr:col>
      <xdr:colOff>228600</xdr:colOff>
      <xdr:row>7</xdr:row>
      <xdr:rowOff>114300</xdr:rowOff>
    </xdr:to>
    <xdr:sp>
      <xdr:nvSpPr>
        <xdr:cNvPr id="5" name="Rectangle 7"/>
        <xdr:cNvSpPr>
          <a:spLocks/>
        </xdr:cNvSpPr>
      </xdr:nvSpPr>
      <xdr:spPr>
        <a:xfrm>
          <a:off x="6972300" y="3048000"/>
          <a:ext cx="4381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1-9</a:t>
          </a:r>
        </a:p>
      </xdr:txBody>
    </xdr:sp>
    <xdr:clientData/>
  </xdr:twoCellAnchor>
  <xdr:twoCellAnchor>
    <xdr:from>
      <xdr:col>7</xdr:col>
      <xdr:colOff>600075</xdr:colOff>
      <xdr:row>8</xdr:row>
      <xdr:rowOff>333375</xdr:rowOff>
    </xdr:from>
    <xdr:to>
      <xdr:col>8</xdr:col>
      <xdr:colOff>228600</xdr:colOff>
      <xdr:row>9</xdr:row>
      <xdr:rowOff>142875</xdr:rowOff>
    </xdr:to>
    <xdr:sp>
      <xdr:nvSpPr>
        <xdr:cNvPr id="6" name="Rectangle 8"/>
        <xdr:cNvSpPr>
          <a:spLocks/>
        </xdr:cNvSpPr>
      </xdr:nvSpPr>
      <xdr:spPr>
        <a:xfrm>
          <a:off x="5353050" y="3990975"/>
          <a:ext cx="43815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9-1</a:t>
          </a:r>
        </a:p>
      </xdr:txBody>
    </xdr:sp>
    <xdr:clientData/>
  </xdr:twoCellAnchor>
  <xdr:twoCellAnchor>
    <xdr:from>
      <xdr:col>14</xdr:col>
      <xdr:colOff>371475</xdr:colOff>
      <xdr:row>2</xdr:row>
      <xdr:rowOff>333375</xdr:rowOff>
    </xdr:from>
    <xdr:to>
      <xdr:col>15</xdr:col>
      <xdr:colOff>419100</xdr:colOff>
      <xdr:row>3</xdr:row>
      <xdr:rowOff>152400</xdr:rowOff>
    </xdr:to>
    <xdr:sp>
      <xdr:nvSpPr>
        <xdr:cNvPr id="7" name="Rectangle 9"/>
        <xdr:cNvSpPr>
          <a:spLocks/>
        </xdr:cNvSpPr>
      </xdr:nvSpPr>
      <xdr:spPr>
        <a:xfrm>
          <a:off x="7553325" y="1247775"/>
          <a:ext cx="8667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11/12=0.92</a:t>
          </a:r>
        </a:p>
      </xdr:txBody>
    </xdr:sp>
    <xdr:clientData/>
  </xdr:twoCellAnchor>
  <xdr:twoCellAnchor>
    <xdr:from>
      <xdr:col>14</xdr:col>
      <xdr:colOff>409575</xdr:colOff>
      <xdr:row>6</xdr:row>
      <xdr:rowOff>314325</xdr:rowOff>
    </xdr:from>
    <xdr:to>
      <xdr:col>15</xdr:col>
      <xdr:colOff>419100</xdr:colOff>
      <xdr:row>7</xdr:row>
      <xdr:rowOff>133350</xdr:rowOff>
    </xdr:to>
    <xdr:sp>
      <xdr:nvSpPr>
        <xdr:cNvPr id="8" name="Rectangle 10"/>
        <xdr:cNvSpPr>
          <a:spLocks/>
        </xdr:cNvSpPr>
      </xdr:nvSpPr>
      <xdr:spPr>
        <a:xfrm>
          <a:off x="7591425" y="3057525"/>
          <a:ext cx="8286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10/11=0.91</a:t>
          </a:r>
        </a:p>
      </xdr:txBody>
    </xdr:sp>
    <xdr:clientData/>
  </xdr:twoCellAnchor>
  <xdr:twoCellAnchor>
    <xdr:from>
      <xdr:col>14</xdr:col>
      <xdr:colOff>381000</xdr:colOff>
      <xdr:row>8</xdr:row>
      <xdr:rowOff>304800</xdr:rowOff>
    </xdr:from>
    <xdr:to>
      <xdr:col>15</xdr:col>
      <xdr:colOff>419100</xdr:colOff>
      <xdr:row>9</xdr:row>
      <xdr:rowOff>123825</xdr:rowOff>
    </xdr:to>
    <xdr:sp>
      <xdr:nvSpPr>
        <xdr:cNvPr id="9" name="Rectangle 11"/>
        <xdr:cNvSpPr>
          <a:spLocks/>
        </xdr:cNvSpPr>
      </xdr:nvSpPr>
      <xdr:spPr>
        <a:xfrm>
          <a:off x="7562850" y="3962400"/>
          <a:ext cx="8572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12/10=1.20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2</xdr:row>
      <xdr:rowOff>333375</xdr:rowOff>
    </xdr:from>
    <xdr:to>
      <xdr:col>16</xdr:col>
      <xdr:colOff>0</xdr:colOff>
      <xdr:row>3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7705725" y="1247775"/>
          <a:ext cx="7143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4/5=0.80</a:t>
          </a:r>
        </a:p>
      </xdr:txBody>
    </xdr:sp>
    <xdr:clientData/>
  </xdr:twoCellAnchor>
  <xdr:twoCellAnchor>
    <xdr:from>
      <xdr:col>14</xdr:col>
      <xdr:colOff>523875</xdr:colOff>
      <xdr:row>3</xdr:row>
      <xdr:rowOff>333375</xdr:rowOff>
    </xdr:from>
    <xdr:to>
      <xdr:col>16</xdr:col>
      <xdr:colOff>0</xdr:colOff>
      <xdr:row>4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7705725" y="1704975"/>
          <a:ext cx="7143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4/4=1.00</a:t>
          </a:r>
        </a:p>
      </xdr:txBody>
    </xdr:sp>
    <xdr:clientData/>
  </xdr:twoCellAnchor>
  <xdr:twoCellAnchor>
    <xdr:from>
      <xdr:col>14</xdr:col>
      <xdr:colOff>523875</xdr:colOff>
      <xdr:row>5</xdr:row>
      <xdr:rowOff>314325</xdr:rowOff>
    </xdr:from>
    <xdr:to>
      <xdr:col>16</xdr:col>
      <xdr:colOff>0</xdr:colOff>
      <xdr:row>6</xdr:row>
      <xdr:rowOff>133350</xdr:rowOff>
    </xdr:to>
    <xdr:sp>
      <xdr:nvSpPr>
        <xdr:cNvPr id="3" name="Rectangle 6"/>
        <xdr:cNvSpPr>
          <a:spLocks/>
        </xdr:cNvSpPr>
      </xdr:nvSpPr>
      <xdr:spPr>
        <a:xfrm>
          <a:off x="7705725" y="2600325"/>
          <a:ext cx="7143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5/4=1.25</a:t>
          </a:r>
        </a:p>
      </xdr:txBody>
    </xdr:sp>
    <xdr:clientData/>
  </xdr:twoCellAnchor>
  <xdr:twoCellAnchor>
    <xdr:from>
      <xdr:col>14</xdr:col>
      <xdr:colOff>790575</xdr:colOff>
      <xdr:row>13</xdr:row>
      <xdr:rowOff>314325</xdr:rowOff>
    </xdr:from>
    <xdr:to>
      <xdr:col>16</xdr:col>
      <xdr:colOff>0</xdr:colOff>
      <xdr:row>14</xdr:row>
      <xdr:rowOff>133350</xdr:rowOff>
    </xdr:to>
    <xdr:sp>
      <xdr:nvSpPr>
        <xdr:cNvPr id="4" name="Rectangle 7"/>
        <xdr:cNvSpPr>
          <a:spLocks/>
        </xdr:cNvSpPr>
      </xdr:nvSpPr>
      <xdr:spPr>
        <a:xfrm>
          <a:off x="7972425" y="6257925"/>
          <a:ext cx="4476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1-1</a:t>
          </a:r>
        </a:p>
      </xdr:txBody>
    </xdr:sp>
    <xdr:clientData/>
  </xdr:twoCellAnchor>
  <xdr:twoCellAnchor>
    <xdr:from>
      <xdr:col>14</xdr:col>
      <xdr:colOff>790575</xdr:colOff>
      <xdr:row>17</xdr:row>
      <xdr:rowOff>333375</xdr:rowOff>
    </xdr:from>
    <xdr:to>
      <xdr:col>16</xdr:col>
      <xdr:colOff>0</xdr:colOff>
      <xdr:row>18</xdr:row>
      <xdr:rowOff>152400</xdr:rowOff>
    </xdr:to>
    <xdr:sp>
      <xdr:nvSpPr>
        <xdr:cNvPr id="5" name="Rectangle 8"/>
        <xdr:cNvSpPr>
          <a:spLocks/>
        </xdr:cNvSpPr>
      </xdr:nvSpPr>
      <xdr:spPr>
        <a:xfrm>
          <a:off x="7972425" y="8105775"/>
          <a:ext cx="4476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0-2</a:t>
          </a:r>
        </a:p>
      </xdr:txBody>
    </xdr:sp>
    <xdr:clientData/>
  </xdr:twoCellAnchor>
  <xdr:twoCellAnchor>
    <xdr:from>
      <xdr:col>14</xdr:col>
      <xdr:colOff>790575</xdr:colOff>
      <xdr:row>16</xdr:row>
      <xdr:rowOff>304800</xdr:rowOff>
    </xdr:from>
    <xdr:to>
      <xdr:col>16</xdr:col>
      <xdr:colOff>0</xdr:colOff>
      <xdr:row>17</xdr:row>
      <xdr:rowOff>123825</xdr:rowOff>
    </xdr:to>
    <xdr:sp>
      <xdr:nvSpPr>
        <xdr:cNvPr id="6" name="Rectangle 9"/>
        <xdr:cNvSpPr>
          <a:spLocks/>
        </xdr:cNvSpPr>
      </xdr:nvSpPr>
      <xdr:spPr>
        <a:xfrm>
          <a:off x="7972425" y="7620000"/>
          <a:ext cx="44767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2-0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sya06\AppData\Local\Microsoft\Windows\Temporary%20Internet%20Files\Content.IE5\NAJ87J04\&#20104;&#36984;&#12522;&#12540;&#12464;&#32080;&#26524;&#65288;2010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_&#35199;&#26085;&#26412;OP_&#38918;&#20301;&#27770;&#23450;&#25126;_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決勝ﾘｰｸﾞ順位"/>
      <sheetName val="順位戦男１"/>
      <sheetName val="順位戦男２"/>
      <sheetName val="順位戦男３"/>
      <sheetName val="順位戦男４"/>
      <sheetName val="順位戦男５"/>
      <sheetName val="順位戦女１"/>
      <sheetName val="順位戦女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18"/>
  <sheetViews>
    <sheetView zoomScale="75" zoomScaleNormal="75" workbookViewId="0" topLeftCell="A1">
      <selection activeCell="I15" sqref="I15"/>
    </sheetView>
  </sheetViews>
  <sheetFormatPr defaultColWidth="10.625" defaultRowHeight="30" customHeight="1"/>
  <cols>
    <col min="1" max="16384" width="10.625" style="1" customWidth="1"/>
  </cols>
  <sheetData>
    <row r="1" spans="1:16" ht="30" customHeight="1">
      <c r="A1" s="311" t="s">
        <v>148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3" ht="30" customHeight="1" thickBot="1">
      <c r="A2" s="2" t="s">
        <v>149</v>
      </c>
      <c r="B2" s="314" t="s">
        <v>150</v>
      </c>
      <c r="C2" s="314"/>
    </row>
    <row r="3" spans="1:16" ht="37.5" customHeight="1">
      <c r="A3" s="312"/>
      <c r="B3" s="315" t="s">
        <v>151</v>
      </c>
      <c r="C3" s="316"/>
      <c r="D3" s="316"/>
      <c r="E3" s="316"/>
      <c r="F3" s="317"/>
      <c r="G3" s="315" t="s">
        <v>152</v>
      </c>
      <c r="H3" s="316"/>
      <c r="I3" s="316"/>
      <c r="J3" s="316"/>
      <c r="K3" s="317"/>
      <c r="L3" s="315" t="s">
        <v>153</v>
      </c>
      <c r="M3" s="316"/>
      <c r="N3" s="316"/>
      <c r="O3" s="316"/>
      <c r="P3" s="317"/>
    </row>
    <row r="4" spans="1:16" ht="37.5" customHeight="1" thickBot="1">
      <c r="A4" s="313"/>
      <c r="B4" s="3" t="s">
        <v>154</v>
      </c>
      <c r="C4" s="4" t="s">
        <v>155</v>
      </c>
      <c r="D4" s="4" t="s">
        <v>156</v>
      </c>
      <c r="E4" s="4" t="s">
        <v>157</v>
      </c>
      <c r="F4" s="5" t="s">
        <v>158</v>
      </c>
      <c r="G4" s="3" t="s">
        <v>159</v>
      </c>
      <c r="H4" s="4" t="s">
        <v>160</v>
      </c>
      <c r="I4" s="4" t="s">
        <v>161</v>
      </c>
      <c r="J4" s="4" t="s">
        <v>162</v>
      </c>
      <c r="K4" s="5" t="s">
        <v>163</v>
      </c>
      <c r="L4" s="3" t="s">
        <v>164</v>
      </c>
      <c r="M4" s="4" t="s">
        <v>165</v>
      </c>
      <c r="N4" s="4" t="s">
        <v>166</v>
      </c>
      <c r="O4" s="4" t="s">
        <v>167</v>
      </c>
      <c r="P4" s="5" t="s">
        <v>168</v>
      </c>
    </row>
    <row r="5" spans="1:16" ht="45.75" customHeight="1">
      <c r="A5" s="6">
        <v>1</v>
      </c>
      <c r="B5" s="7" t="s">
        <v>0</v>
      </c>
      <c r="C5" s="8" t="s">
        <v>1</v>
      </c>
      <c r="D5" s="8" t="s">
        <v>2</v>
      </c>
      <c r="E5" s="8" t="s">
        <v>3</v>
      </c>
      <c r="F5" s="9" t="s">
        <v>4</v>
      </c>
      <c r="G5" s="10" t="s">
        <v>5</v>
      </c>
      <c r="H5" s="11" t="s">
        <v>6</v>
      </c>
      <c r="I5" s="12" t="s">
        <v>7</v>
      </c>
      <c r="J5" s="11" t="s">
        <v>8</v>
      </c>
      <c r="K5" s="13" t="s">
        <v>9</v>
      </c>
      <c r="L5" s="14" t="s">
        <v>10</v>
      </c>
      <c r="M5" s="8" t="s">
        <v>11</v>
      </c>
      <c r="N5" s="8" t="s">
        <v>12</v>
      </c>
      <c r="O5" s="9" t="s">
        <v>13</v>
      </c>
      <c r="P5" s="13" t="s">
        <v>14</v>
      </c>
    </row>
    <row r="6" spans="1:16" ht="45.75" customHeight="1">
      <c r="A6" s="15">
        <v>2</v>
      </c>
      <c r="B6" s="16" t="s">
        <v>15</v>
      </c>
      <c r="C6" s="17" t="s">
        <v>16</v>
      </c>
      <c r="D6" s="17" t="s">
        <v>17</v>
      </c>
      <c r="E6" s="17" t="s">
        <v>18</v>
      </c>
      <c r="F6" s="18" t="s">
        <v>19</v>
      </c>
      <c r="G6" s="16" t="s">
        <v>20</v>
      </c>
      <c r="H6" s="17" t="s">
        <v>21</v>
      </c>
      <c r="I6" s="19" t="s">
        <v>22</v>
      </c>
      <c r="J6" s="17" t="s">
        <v>23</v>
      </c>
      <c r="K6" s="20" t="s">
        <v>24</v>
      </c>
      <c r="L6" s="19" t="s">
        <v>25</v>
      </c>
      <c r="M6" s="17" t="s">
        <v>26</v>
      </c>
      <c r="N6" s="17" t="s">
        <v>27</v>
      </c>
      <c r="O6" s="18" t="s">
        <v>28</v>
      </c>
      <c r="P6" s="20" t="s">
        <v>29</v>
      </c>
    </row>
    <row r="7" spans="1:16" ht="45.75" customHeight="1">
      <c r="A7" s="15">
        <v>3</v>
      </c>
      <c r="B7" s="16" t="s">
        <v>30</v>
      </c>
      <c r="C7" s="17" t="s">
        <v>31</v>
      </c>
      <c r="D7" s="17" t="s">
        <v>32</v>
      </c>
      <c r="E7" s="17" t="s">
        <v>33</v>
      </c>
      <c r="F7" s="18" t="s">
        <v>34</v>
      </c>
      <c r="G7" s="16" t="s">
        <v>35</v>
      </c>
      <c r="H7" s="17" t="s">
        <v>36</v>
      </c>
      <c r="I7" s="19" t="s">
        <v>37</v>
      </c>
      <c r="J7" s="17" t="s">
        <v>38</v>
      </c>
      <c r="K7" s="20" t="s">
        <v>39</v>
      </c>
      <c r="L7" s="19" t="s">
        <v>40</v>
      </c>
      <c r="M7" s="17" t="s">
        <v>41</v>
      </c>
      <c r="N7" s="17" t="s">
        <v>42</v>
      </c>
      <c r="O7" s="18" t="s">
        <v>43</v>
      </c>
      <c r="P7" s="20" t="s">
        <v>44</v>
      </c>
    </row>
    <row r="8" spans="1:16" ht="45.75" customHeight="1">
      <c r="A8" s="15">
        <v>4</v>
      </c>
      <c r="B8" s="16" t="s">
        <v>45</v>
      </c>
      <c r="C8" s="17" t="s">
        <v>46</v>
      </c>
      <c r="D8" s="17" t="s">
        <v>47</v>
      </c>
      <c r="E8" s="17" t="s">
        <v>48</v>
      </c>
      <c r="F8" s="18" t="s">
        <v>49</v>
      </c>
      <c r="G8" s="16" t="s">
        <v>50</v>
      </c>
      <c r="H8" s="17" t="s">
        <v>51</v>
      </c>
      <c r="I8" s="19" t="s">
        <v>52</v>
      </c>
      <c r="J8" s="17" t="s">
        <v>53</v>
      </c>
      <c r="K8" s="20" t="s">
        <v>54</v>
      </c>
      <c r="L8" s="19" t="s">
        <v>55</v>
      </c>
      <c r="M8" s="17" t="s">
        <v>56</v>
      </c>
      <c r="N8" s="17" t="s">
        <v>57</v>
      </c>
      <c r="O8" s="18" t="s">
        <v>58</v>
      </c>
      <c r="P8" s="20" t="s">
        <v>59</v>
      </c>
    </row>
    <row r="9" spans="1:16" ht="45.75" customHeight="1">
      <c r="A9" s="21">
        <v>5</v>
      </c>
      <c r="B9" s="22" t="s">
        <v>60</v>
      </c>
      <c r="C9" s="23" t="s">
        <v>61</v>
      </c>
      <c r="D9" s="23" t="s">
        <v>62</v>
      </c>
      <c r="E9" s="23" t="s">
        <v>63</v>
      </c>
      <c r="F9" s="24" t="s">
        <v>64</v>
      </c>
      <c r="G9" s="22" t="s">
        <v>65</v>
      </c>
      <c r="H9" s="23" t="s">
        <v>66</v>
      </c>
      <c r="I9" s="25" t="s">
        <v>67</v>
      </c>
      <c r="J9" s="23" t="s">
        <v>68</v>
      </c>
      <c r="K9" s="26" t="s">
        <v>69</v>
      </c>
      <c r="L9" s="25" t="s">
        <v>70</v>
      </c>
      <c r="M9" s="23" t="s">
        <v>71</v>
      </c>
      <c r="N9" s="23" t="s">
        <v>72</v>
      </c>
      <c r="O9" s="24" t="s">
        <v>73</v>
      </c>
      <c r="P9" s="26" t="s">
        <v>74</v>
      </c>
    </row>
    <row r="10" spans="1:16" ht="45.75" customHeight="1" thickBot="1">
      <c r="A10" s="27">
        <v>6</v>
      </c>
      <c r="B10" s="28"/>
      <c r="C10" s="29"/>
      <c r="D10" s="29"/>
      <c r="E10" s="29"/>
      <c r="F10" s="30" t="s">
        <v>75</v>
      </c>
      <c r="G10" s="28"/>
      <c r="H10" s="29"/>
      <c r="I10" s="31"/>
      <c r="J10" s="29"/>
      <c r="K10" s="32"/>
      <c r="L10" s="28"/>
      <c r="M10" s="29"/>
      <c r="N10" s="29"/>
      <c r="O10" s="29"/>
      <c r="P10" s="32"/>
    </row>
    <row r="11" spans="1:3" ht="30" customHeight="1" thickBot="1">
      <c r="A11" s="2" t="s">
        <v>169</v>
      </c>
      <c r="B11" s="314" t="s">
        <v>170</v>
      </c>
      <c r="C11" s="314"/>
    </row>
    <row r="12" spans="1:15" ht="37.5" customHeight="1">
      <c r="A12" s="312"/>
      <c r="B12" s="315" t="s">
        <v>151</v>
      </c>
      <c r="C12" s="316"/>
      <c r="D12" s="316"/>
      <c r="E12" s="316"/>
      <c r="F12" s="316"/>
      <c r="G12" s="316"/>
      <c r="H12" s="316"/>
      <c r="I12" s="315" t="s">
        <v>152</v>
      </c>
      <c r="J12" s="316"/>
      <c r="K12" s="316"/>
      <c r="L12" s="316"/>
      <c r="M12" s="316"/>
      <c r="N12" s="316"/>
      <c r="O12" s="317"/>
    </row>
    <row r="13" spans="1:15" ht="37.5" customHeight="1" thickBot="1">
      <c r="A13" s="313"/>
      <c r="B13" s="3" t="s">
        <v>171</v>
      </c>
      <c r="C13" s="4" t="s">
        <v>172</v>
      </c>
      <c r="D13" s="4" t="s">
        <v>173</v>
      </c>
      <c r="E13" s="4" t="s">
        <v>174</v>
      </c>
      <c r="F13" s="4" t="s">
        <v>175</v>
      </c>
      <c r="G13" s="4" t="s">
        <v>176</v>
      </c>
      <c r="H13" s="33" t="s">
        <v>177</v>
      </c>
      <c r="I13" s="3" t="s">
        <v>178</v>
      </c>
      <c r="J13" s="4" t="s">
        <v>179</v>
      </c>
      <c r="K13" s="4" t="s">
        <v>180</v>
      </c>
      <c r="L13" s="4" t="s">
        <v>181</v>
      </c>
      <c r="M13" s="4" t="s">
        <v>182</v>
      </c>
      <c r="N13" s="4" t="s">
        <v>183</v>
      </c>
      <c r="O13" s="5" t="s">
        <v>184</v>
      </c>
    </row>
    <row r="14" spans="1:15" ht="45.75" customHeight="1">
      <c r="A14" s="6">
        <v>1</v>
      </c>
      <c r="B14" s="10" t="s">
        <v>76</v>
      </c>
      <c r="C14" s="11" t="s">
        <v>77</v>
      </c>
      <c r="D14" s="11" t="s">
        <v>3</v>
      </c>
      <c r="E14" s="11" t="s">
        <v>78</v>
      </c>
      <c r="F14" s="11" t="s">
        <v>5</v>
      </c>
      <c r="G14" s="11" t="s">
        <v>79</v>
      </c>
      <c r="H14" s="34" t="s">
        <v>9</v>
      </c>
      <c r="I14" s="10" t="s">
        <v>69</v>
      </c>
      <c r="J14" s="11" t="s">
        <v>80</v>
      </c>
      <c r="K14" s="11" t="s">
        <v>81</v>
      </c>
      <c r="L14" s="11" t="s">
        <v>8</v>
      </c>
      <c r="M14" s="11" t="s">
        <v>82</v>
      </c>
      <c r="N14" s="11" t="s">
        <v>21</v>
      </c>
      <c r="O14" s="13" t="s">
        <v>10</v>
      </c>
    </row>
    <row r="15" spans="1:15" ht="45.75" customHeight="1">
      <c r="A15" s="15">
        <v>2</v>
      </c>
      <c r="B15" s="16" t="s">
        <v>17</v>
      </c>
      <c r="C15" s="17" t="s">
        <v>63</v>
      </c>
      <c r="D15" s="17" t="s">
        <v>83</v>
      </c>
      <c r="E15" s="17" t="s">
        <v>84</v>
      </c>
      <c r="F15" s="17" t="s">
        <v>23</v>
      </c>
      <c r="G15" s="17" t="s">
        <v>85</v>
      </c>
      <c r="H15" s="18" t="s">
        <v>44</v>
      </c>
      <c r="I15" s="16" t="s">
        <v>86</v>
      </c>
      <c r="J15" s="17" t="s">
        <v>7</v>
      </c>
      <c r="K15" s="17" t="s">
        <v>51</v>
      </c>
      <c r="L15" s="17" t="s">
        <v>87</v>
      </c>
      <c r="M15" s="17" t="s">
        <v>1</v>
      </c>
      <c r="N15" s="17" t="s">
        <v>13</v>
      </c>
      <c r="O15" s="20" t="s">
        <v>88</v>
      </c>
    </row>
    <row r="16" spans="1:15" ht="45.75" customHeight="1">
      <c r="A16" s="15">
        <v>3</v>
      </c>
      <c r="B16" s="16" t="s">
        <v>2</v>
      </c>
      <c r="C16" s="17" t="s">
        <v>31</v>
      </c>
      <c r="D16" s="17" t="s">
        <v>72</v>
      </c>
      <c r="E16" s="17" t="s">
        <v>89</v>
      </c>
      <c r="F16" s="17" t="s">
        <v>90</v>
      </c>
      <c r="G16" s="17" t="s">
        <v>91</v>
      </c>
      <c r="H16" s="18" t="s">
        <v>92</v>
      </c>
      <c r="I16" s="16" t="s">
        <v>93</v>
      </c>
      <c r="J16" s="17" t="s">
        <v>94</v>
      </c>
      <c r="K16" s="17" t="s">
        <v>27</v>
      </c>
      <c r="L16" s="17" t="s">
        <v>95</v>
      </c>
      <c r="M16" s="17" t="s">
        <v>73</v>
      </c>
      <c r="N16" s="17" t="s">
        <v>96</v>
      </c>
      <c r="O16" s="20" t="s">
        <v>97</v>
      </c>
    </row>
    <row r="17" spans="1:15" ht="45.75" customHeight="1">
      <c r="A17" s="15">
        <v>4</v>
      </c>
      <c r="B17" s="16" t="s">
        <v>98</v>
      </c>
      <c r="C17" s="17" t="s">
        <v>99</v>
      </c>
      <c r="D17" s="17" t="s">
        <v>40</v>
      </c>
      <c r="E17" s="17" t="s">
        <v>100</v>
      </c>
      <c r="F17" s="17" t="s">
        <v>101</v>
      </c>
      <c r="G17" s="17" t="s">
        <v>37</v>
      </c>
      <c r="H17" s="18" t="s">
        <v>59</v>
      </c>
      <c r="I17" s="16" t="s">
        <v>102</v>
      </c>
      <c r="J17" s="17" t="s">
        <v>25</v>
      </c>
      <c r="K17" s="17" t="s">
        <v>50</v>
      </c>
      <c r="L17" s="17" t="s">
        <v>32</v>
      </c>
      <c r="M17" s="17" t="s">
        <v>103</v>
      </c>
      <c r="N17" s="17" t="s">
        <v>104</v>
      </c>
      <c r="O17" s="20" t="s">
        <v>61</v>
      </c>
    </row>
    <row r="18" spans="1:15" ht="45.75" customHeight="1" thickBot="1">
      <c r="A18" s="27">
        <v>5</v>
      </c>
      <c r="B18" s="35" t="s">
        <v>15</v>
      </c>
      <c r="C18" s="36" t="s">
        <v>105</v>
      </c>
      <c r="D18" s="36" t="s">
        <v>45</v>
      </c>
      <c r="E18" s="36" t="s">
        <v>20</v>
      </c>
      <c r="F18" s="36" t="s">
        <v>53</v>
      </c>
      <c r="G18" s="36" t="s">
        <v>56</v>
      </c>
      <c r="H18" s="30" t="s">
        <v>75</v>
      </c>
      <c r="I18" s="28"/>
      <c r="J18" s="36" t="s">
        <v>41</v>
      </c>
      <c r="K18" s="36" t="s">
        <v>46</v>
      </c>
      <c r="L18" s="36" t="s">
        <v>106</v>
      </c>
      <c r="M18" s="36" t="s">
        <v>39</v>
      </c>
      <c r="N18" s="36" t="s">
        <v>107</v>
      </c>
      <c r="O18" s="30" t="s">
        <v>108</v>
      </c>
    </row>
  </sheetData>
  <sheetProtection/>
  <mergeCells count="10">
    <mergeCell ref="A1:P1"/>
    <mergeCell ref="A12:A13"/>
    <mergeCell ref="B2:C2"/>
    <mergeCell ref="A3:A4"/>
    <mergeCell ref="B11:C11"/>
    <mergeCell ref="B3:F3"/>
    <mergeCell ref="G3:K3"/>
    <mergeCell ref="L3:P3"/>
    <mergeCell ref="B12:H12"/>
    <mergeCell ref="I12:O12"/>
  </mergeCells>
  <conditionalFormatting sqref="B14:O18 B5:P10">
    <cfRule type="expression" priority="1" dxfId="0" stopIfTrue="1">
      <formula>ISERROR(B5)=TRUE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8"/>
  <sheetViews>
    <sheetView zoomScale="75" zoomScaleNormal="75" workbookViewId="0" topLeftCell="A1">
      <selection activeCell="I15" sqref="I15"/>
    </sheetView>
  </sheetViews>
  <sheetFormatPr defaultColWidth="9.00390625" defaultRowHeight="30" customHeight="1"/>
  <cols>
    <col min="1" max="2" width="4.625" style="1" customWidth="1"/>
    <col min="3" max="10" width="10.625" style="1" customWidth="1"/>
    <col min="11" max="14" width="6.875" style="1" hidden="1" customWidth="1"/>
    <col min="15" max="15" width="10.625" style="1" customWidth="1"/>
    <col min="16" max="17" width="5.625" style="1" customWidth="1"/>
    <col min="18" max="18" width="10.625" style="1" customWidth="1"/>
    <col min="19" max="16384" width="9.00390625" style="1" customWidth="1"/>
  </cols>
  <sheetData>
    <row r="1" spans="1:5" ht="36" customHeight="1" thickBot="1">
      <c r="A1" s="309" t="s">
        <v>169</v>
      </c>
      <c r="B1" s="309"/>
      <c r="C1" s="309" t="s">
        <v>185</v>
      </c>
      <c r="D1" s="309"/>
      <c r="E1" s="37" t="s">
        <v>382</v>
      </c>
    </row>
    <row r="2" spans="1:17" ht="36" customHeight="1" thickBot="1">
      <c r="A2" s="357" t="s">
        <v>615</v>
      </c>
      <c r="B2" s="358"/>
      <c r="C2" s="40" t="s">
        <v>616</v>
      </c>
      <c r="D2" s="41" t="str">
        <f>IF('予選ﾘｰｸﾞ順位'!B17="","",'予選ﾘｰｸﾞ順位'!B17)</f>
        <v>津島</v>
      </c>
      <c r="E2" s="42" t="str">
        <f>IF('予選ﾘｰｸﾞ順位'!C17="","",'予選ﾘｰｸﾞ順位'!C17)</f>
        <v>鎮西学院Ｂ</v>
      </c>
      <c r="F2" s="42" t="str">
        <f>IF('予選ﾘｰｸﾞ順位'!D17="","",'予選ﾘｰｸﾞ順位'!D17)</f>
        <v>富岡西</v>
      </c>
      <c r="G2" s="42" t="str">
        <f>IF('予選ﾘｰｸﾞ順位'!E17="","",'予選ﾘｰｸﾞ順位'!E17)</f>
        <v>高松商業Ｂ</v>
      </c>
      <c r="H2" s="42" t="str">
        <f>IF('予選ﾘｰｸﾞ順位'!F17="","",'予選ﾘｰｸﾞ順位'!F17)</f>
        <v>帝塚山Ｂ</v>
      </c>
      <c r="I2" s="42" t="str">
        <f>IF('予選ﾘｰｸﾞ順位'!G17="","",'予選ﾘｰｸﾞ順位'!G17)</f>
        <v>高松工芸</v>
      </c>
      <c r="J2" s="42" t="str">
        <f>IF('予選ﾘｰｸﾞ順位'!H17="","",'予選ﾘｰｸﾞ順位'!H17)</f>
        <v>美作</v>
      </c>
      <c r="K2" s="173" t="s">
        <v>191</v>
      </c>
      <c r="L2" s="91" t="s">
        <v>192</v>
      </c>
      <c r="M2" s="91" t="s">
        <v>193</v>
      </c>
      <c r="N2" s="174" t="s">
        <v>194</v>
      </c>
      <c r="O2" s="175" t="s">
        <v>189</v>
      </c>
      <c r="P2" s="176" t="s">
        <v>190</v>
      </c>
      <c r="Q2" s="177" t="s">
        <v>195</v>
      </c>
    </row>
    <row r="3" spans="1:18" ht="36" customHeight="1">
      <c r="A3" s="178" t="s">
        <v>617</v>
      </c>
      <c r="B3" s="323" t="str">
        <f>IF(D2="","",D2)</f>
        <v>津島</v>
      </c>
      <c r="C3" s="324"/>
      <c r="D3" s="179"/>
      <c r="E3" s="291" t="s">
        <v>424</v>
      </c>
      <c r="F3" s="50" t="s">
        <v>419</v>
      </c>
      <c r="G3" s="291" t="s">
        <v>618</v>
      </c>
      <c r="H3" s="50" t="s">
        <v>619</v>
      </c>
      <c r="I3" s="137" t="s">
        <v>619</v>
      </c>
      <c r="J3" s="147" t="s">
        <v>620</v>
      </c>
      <c r="K3" s="180">
        <f aca="true" t="shared" si="0" ref="K3:K9">IF(LEFT(J3,1)="3",1,0)+IF(LEFT(I3,1)="3",1,0)+IF(LEFT(H3,1)="3",1,0)+IF(LEFT(G3,1)="3",1,0)+IF(LEFT(F3,1)="3",1,0)+IF(LEFT(E3,1)="3",1,0)+IF(LEFT(D3,1)="3",1,0)</f>
        <v>4</v>
      </c>
      <c r="L3" s="181">
        <f aca="true" t="shared" si="1" ref="L3:L9">IF(RIGHT(J3,1)="3",1,0)+IF(RIGHT(I3,1)="3",1,0)+IF(RIGHT(H3,1)="3",1,0)+IF(RIGHT(G3,1)="3",1,0)+IF(RIGHT(F3,1)="3",1,0)+IF(RIGHT(E3,1)="3",1,0)+IF(RIGHT(D3,1)="3",1,0)</f>
        <v>2</v>
      </c>
      <c r="M3" s="181">
        <f aca="true" t="shared" si="2" ref="M3:M9">IF(LEFT(J3,1)="W",1,0)+IF(LEFT(I3,1)="W",1,0)+IF(LEFT(H3,1)="W",1,0)+IF(LEFT(G3,1)="W",1,0)+IF(LEFT(F3,1)="W",1,0)+IF(LEFT(E3,1)="W",1,0)+IF(LEFT(D3,1)="W",1,0)</f>
        <v>0</v>
      </c>
      <c r="N3" s="182">
        <f aca="true" t="shared" si="3" ref="N3:N9">IF(LEFT(J3,1)="L",1,0)+IF(LEFT(I3,1)="L",1,0)+IF(LEFT(H3,1)="L",1,0)+IF(LEFT(G3,1)="L",1,0)+IF(LEFT(F3,1)="L",1,0)+IF(LEFT(E3,1)="L",1,0)+IF(LEFT(D3,1)="L",1,0)</f>
        <v>0</v>
      </c>
      <c r="O3" s="183" t="str">
        <f aca="true" t="shared" si="4" ref="O3:O9">IF(SUM(K3:N3)=0,"/",K3+M3&amp;"/"&amp;L3+N3)</f>
        <v>4/2</v>
      </c>
      <c r="P3" s="184">
        <f aca="true" t="shared" si="5" ref="P3:P9">IF(SUM(K3:N3)=0,"",K3*2+L3+M3*2)</f>
        <v>10</v>
      </c>
      <c r="Q3" s="285">
        <v>4</v>
      </c>
      <c r="R3" s="1" t="str">
        <f aca="true" t="shared" si="6" ref="R3:R9">B3</f>
        <v>津島</v>
      </c>
    </row>
    <row r="4" spans="1:18" ht="36" customHeight="1">
      <c r="A4" s="57" t="s">
        <v>621</v>
      </c>
      <c r="B4" s="320" t="str">
        <f>IF(E2="","",E2)</f>
        <v>鎮西学院Ｂ</v>
      </c>
      <c r="C4" s="322"/>
      <c r="D4" s="292" t="str">
        <f>IF(LEFT(E3,1)="W","L W/O",IF(LEFT(E3,1)="L","W W/O",IF(E3="-","-",RIGHT(E3,1)&amp;"-"&amp;LEFT(E3,1))))</f>
        <v>3-1</v>
      </c>
      <c r="E4" s="59"/>
      <c r="F4" s="60" t="s">
        <v>618</v>
      </c>
      <c r="G4" s="287" t="s">
        <v>424</v>
      </c>
      <c r="H4" s="60" t="s">
        <v>619</v>
      </c>
      <c r="I4" s="139" t="s">
        <v>618</v>
      </c>
      <c r="J4" s="187" t="s">
        <v>620</v>
      </c>
      <c r="K4" s="188">
        <f t="shared" si="0"/>
        <v>4</v>
      </c>
      <c r="L4" s="189">
        <f t="shared" si="1"/>
        <v>2</v>
      </c>
      <c r="M4" s="189">
        <f t="shared" si="2"/>
        <v>0</v>
      </c>
      <c r="N4" s="190">
        <f t="shared" si="3"/>
        <v>0</v>
      </c>
      <c r="O4" s="191" t="str">
        <f t="shared" si="4"/>
        <v>4/2</v>
      </c>
      <c r="P4" s="192">
        <f t="shared" si="5"/>
        <v>10</v>
      </c>
      <c r="Q4" s="185">
        <v>3</v>
      </c>
      <c r="R4" s="1" t="str">
        <f t="shared" si="6"/>
        <v>鎮西学院Ｂ</v>
      </c>
    </row>
    <row r="5" spans="1:18" ht="36" customHeight="1">
      <c r="A5" s="57" t="s">
        <v>622</v>
      </c>
      <c r="B5" s="320" t="str">
        <f>IF(F2="","",F2)</f>
        <v>富岡西</v>
      </c>
      <c r="C5" s="322"/>
      <c r="D5" s="186" t="str">
        <f>IF(LEFT(F3,1)="W","L W/O",IF(LEFT(F3,1)="L","W W/O",IF(F3="-","-",RIGHT(F3,1)&amp;"-"&amp;LEFT(F3,1))))</f>
        <v>2-3</v>
      </c>
      <c r="E5" s="194" t="str">
        <f>IF(LEFT(F4,1)="W","L W/O",IF(LEFT(F4,1)="L","W W/O",IF(F4="-","-",RIGHT(F4,1)&amp;"-"&amp;LEFT(F4,1))))</f>
        <v>2-3</v>
      </c>
      <c r="F5" s="59"/>
      <c r="G5" s="60" t="s">
        <v>623</v>
      </c>
      <c r="H5" s="287" t="s">
        <v>624</v>
      </c>
      <c r="I5" s="139" t="s">
        <v>624</v>
      </c>
      <c r="J5" s="187" t="s">
        <v>620</v>
      </c>
      <c r="K5" s="188">
        <f t="shared" si="0"/>
        <v>2</v>
      </c>
      <c r="L5" s="189">
        <f t="shared" si="1"/>
        <v>4</v>
      </c>
      <c r="M5" s="189">
        <f t="shared" si="2"/>
        <v>0</v>
      </c>
      <c r="N5" s="190">
        <f t="shared" si="3"/>
        <v>0</v>
      </c>
      <c r="O5" s="191" t="str">
        <f t="shared" si="4"/>
        <v>2/4</v>
      </c>
      <c r="P5" s="192">
        <f t="shared" si="5"/>
        <v>8</v>
      </c>
      <c r="Q5" s="185">
        <f>IF(SUM(K5:N5)=0,"",RANK(P5,$P$3:$P$9,0))</f>
        <v>5</v>
      </c>
      <c r="R5" s="1" t="str">
        <f t="shared" si="6"/>
        <v>富岡西</v>
      </c>
    </row>
    <row r="6" spans="1:18" ht="36" customHeight="1">
      <c r="A6" s="57" t="s">
        <v>625</v>
      </c>
      <c r="B6" s="320" t="str">
        <f>IF(G2="","",G2)</f>
        <v>高松商業Ｂ</v>
      </c>
      <c r="C6" s="322"/>
      <c r="D6" s="292" t="str">
        <f>IF(LEFT(G3,1)="W","L W/O",IF(LEFT(G3,1)="L","W W/O",IF(G3="-","-",RIGHT(G3,1)&amp;"-"&amp;LEFT(G3,1))))</f>
        <v>2-3</v>
      </c>
      <c r="E6" s="288" t="str">
        <f>IF(LEFT(G4,1)="W","L W/O",IF(LEFT(G4,1)="L","W W/O",IF(G4="-","-",RIGHT(G4,1)&amp;"-"&amp;LEFT(G4,1))))</f>
        <v>3-1</v>
      </c>
      <c r="F6" s="194" t="str">
        <f>IF(LEFT(G5,1)="W","L W/O",IF(LEFT(G5,1)="L","W W/O",IF(G5="-","-",RIGHT(G5,1)&amp;"-"&amp;LEFT(G5,1))))</f>
        <v>3-2</v>
      </c>
      <c r="G6" s="59"/>
      <c r="H6" s="60" t="s">
        <v>624</v>
      </c>
      <c r="I6" s="139" t="s">
        <v>619</v>
      </c>
      <c r="J6" s="187" t="s">
        <v>424</v>
      </c>
      <c r="K6" s="188">
        <f t="shared" si="0"/>
        <v>4</v>
      </c>
      <c r="L6" s="189">
        <f t="shared" si="1"/>
        <v>2</v>
      </c>
      <c r="M6" s="189">
        <f t="shared" si="2"/>
        <v>0</v>
      </c>
      <c r="N6" s="190">
        <f t="shared" si="3"/>
        <v>0</v>
      </c>
      <c r="O6" s="191" t="str">
        <f t="shared" si="4"/>
        <v>4/2</v>
      </c>
      <c r="P6" s="192">
        <f t="shared" si="5"/>
        <v>10</v>
      </c>
      <c r="Q6" s="185">
        <f>IF(SUM(K6:N6)=0,"",RANK(P6,$P$3:$P$9,0))</f>
        <v>2</v>
      </c>
      <c r="R6" s="1" t="str">
        <f t="shared" si="6"/>
        <v>高松商業Ｂ</v>
      </c>
    </row>
    <row r="7" spans="1:18" ht="36" customHeight="1">
      <c r="A7" s="57" t="s">
        <v>626</v>
      </c>
      <c r="B7" s="320" t="str">
        <f>IF(H2="","",H2)</f>
        <v>帝塚山Ｂ</v>
      </c>
      <c r="C7" s="322"/>
      <c r="D7" s="186" t="str">
        <f>IF(LEFT(H3,1)="W","L W/O",IF(LEFT(H3,1)="L","W W/O",IF(H3="-","-",RIGHT(H3,1)&amp;"-"&amp;LEFT(H3,1))))</f>
        <v>0-3</v>
      </c>
      <c r="E7" s="194" t="str">
        <f>IF(LEFT(H4,1)="W","L W/O",IF(LEFT(H4,1)="L","W W/O",IF(H4="-","-",RIGHT(H4,1)&amp;"-"&amp;LEFT(H4,1))))</f>
        <v>0-3</v>
      </c>
      <c r="F7" s="288" t="str">
        <f>IF(LEFT(H5,1)="W","L W/O",IF(LEFT(H5,1)="L","W W/O",IF(H5="-","-",RIGHT(H5,1)&amp;"-"&amp;LEFT(H5,1))))</f>
        <v>1-3</v>
      </c>
      <c r="G7" s="194" t="str">
        <f>IF(LEFT(H6,1)="W","L W/O",IF(LEFT(H6,1)="L","W W/O",IF(H6="-","-",RIGHT(H6,1)&amp;"-"&amp;LEFT(H6,1))))</f>
        <v>1-3</v>
      </c>
      <c r="H7" s="59"/>
      <c r="I7" s="139" t="s">
        <v>419</v>
      </c>
      <c r="J7" s="187" t="s">
        <v>618</v>
      </c>
      <c r="K7" s="188">
        <f t="shared" si="0"/>
        <v>2</v>
      </c>
      <c r="L7" s="189">
        <f t="shared" si="1"/>
        <v>4</v>
      </c>
      <c r="M7" s="189">
        <f t="shared" si="2"/>
        <v>0</v>
      </c>
      <c r="N7" s="190">
        <f t="shared" si="3"/>
        <v>0</v>
      </c>
      <c r="O7" s="191" t="str">
        <f t="shared" si="4"/>
        <v>2/4</v>
      </c>
      <c r="P7" s="192">
        <f t="shared" si="5"/>
        <v>8</v>
      </c>
      <c r="Q7" s="185">
        <v>6</v>
      </c>
      <c r="R7" s="1" t="str">
        <f t="shared" si="6"/>
        <v>帝塚山Ｂ</v>
      </c>
    </row>
    <row r="8" spans="1:18" ht="36" customHeight="1">
      <c r="A8" s="195" t="s">
        <v>627</v>
      </c>
      <c r="B8" s="359" t="str">
        <f>IF(I2="","",I2)</f>
        <v>高松工芸</v>
      </c>
      <c r="C8" s="360"/>
      <c r="D8" s="196" t="str">
        <f>IF(LEFT(I3,1)="W","L W/O",IF(LEFT(I3,1)="L","W W/O",IF(I3="-","-",RIGHT(I3,1)&amp;"-"&amp;LEFT(I3,1))))</f>
        <v>0-3</v>
      </c>
      <c r="E8" s="197" t="str">
        <f>IF(LEFT(I4,1)="W","L W/O",IF(LEFT(I4,1)="L","W W/O",IF(I4="-","-",RIGHT(I4,1)&amp;"-"&amp;LEFT(I4,1))))</f>
        <v>2-3</v>
      </c>
      <c r="F8" s="198" t="str">
        <f>IF(LEFT(I5,1)="W","L W/O",IF(LEFT(I5,1)="L","W W/O",IF(I5="-","-",RIGHT(I5,1)&amp;"-"&amp;LEFT(I5,1))))</f>
        <v>1-3</v>
      </c>
      <c r="G8" s="198" t="str">
        <f>IF(LEFT(I6,1)="W","L W/O",IF(LEFT(I6,1)="L","W W/O",IF(I6="-","-",RIGHT(I6,1)&amp;"-"&amp;LEFT(I6,1))))</f>
        <v>0-3</v>
      </c>
      <c r="H8" s="198" t="str">
        <f>IF(LEFT(I7,1)="W","L W/O",IF(LEFT(I7,1)="L","W W/O",IF(I7="-","-",RIGHT(I7,1)&amp;"-"&amp;LEFT(I7,1))))</f>
        <v>2-3</v>
      </c>
      <c r="I8" s="199"/>
      <c r="J8" s="187" t="s">
        <v>441</v>
      </c>
      <c r="K8" s="188">
        <f t="shared" si="0"/>
        <v>0</v>
      </c>
      <c r="L8" s="189">
        <f t="shared" si="1"/>
        <v>6</v>
      </c>
      <c r="M8" s="189">
        <f t="shared" si="2"/>
        <v>0</v>
      </c>
      <c r="N8" s="190">
        <f t="shared" si="3"/>
        <v>0</v>
      </c>
      <c r="O8" s="200" t="str">
        <f t="shared" si="4"/>
        <v>0/6</v>
      </c>
      <c r="P8" s="201">
        <f t="shared" si="5"/>
        <v>6</v>
      </c>
      <c r="Q8" s="185">
        <f>IF(SUM(K8:N8)=0,"",RANK(P8,$P$3:$P$9,0))</f>
        <v>7</v>
      </c>
      <c r="R8" s="1" t="str">
        <f t="shared" si="6"/>
        <v>高松工芸</v>
      </c>
    </row>
    <row r="9" spans="1:18" ht="36" customHeight="1" thickBot="1">
      <c r="A9" s="202" t="s">
        <v>628</v>
      </c>
      <c r="B9" s="304" t="str">
        <f>IF(J2="","",J2)</f>
        <v>美作</v>
      </c>
      <c r="C9" s="305"/>
      <c r="D9" s="203" t="str">
        <f>IF(LEFT(J3,1)="W","L W/O",IF(LEFT(J3,1)="L","W W/O",IF(J3="-","-",RIGHT(J3,1)&amp;"-"&amp;LEFT(J3,1))))</f>
        <v>3-1</v>
      </c>
      <c r="E9" s="204" t="str">
        <f>IF(LEFT(J4,1)="W","L W/O",IF(LEFT(J4,1)="L","W W/O",IF(J4="-","-",RIGHT(J4,1)&amp;"-"&amp;LEFT(J4,1))))</f>
        <v>3-1</v>
      </c>
      <c r="F9" s="204" t="str">
        <f>IF(LEFT(J5,1)="W","L W/O",IF(LEFT(J5,1)="L","W W/O",IF(J5="-","-",RIGHT(J5,1)&amp;"-"&amp;LEFT(J5,1))))</f>
        <v>3-1</v>
      </c>
      <c r="G9" s="204" t="str">
        <f>IF(LEFT(J6,1)="W","L W/O",IF(LEFT(J6,1)="L","W W/O",IF(J6="-","-",RIGHT(J6,1)&amp;"-"&amp;LEFT(J6,1))))</f>
        <v>3-1</v>
      </c>
      <c r="H9" s="204" t="str">
        <f>IF(LEFT(J7,1)="W","L W/O",IF(LEFT(J7,1)="L","W W/O",IF(J7="-","-",RIGHT(J7,1)&amp;"-"&amp;LEFT(J7,1))))</f>
        <v>2-3</v>
      </c>
      <c r="I9" s="204" t="str">
        <f>IF(LEFT(J8,1)="W","L W/O",IF(LEFT(J8,1)="L","W W/O",IF(J8="-","-",RIGHT(J8,1)&amp;"-"&amp;LEFT(J8,1))))</f>
        <v>3-0</v>
      </c>
      <c r="J9" s="205"/>
      <c r="K9" s="206">
        <f t="shared" si="0"/>
        <v>5</v>
      </c>
      <c r="L9" s="207">
        <f t="shared" si="1"/>
        <v>1</v>
      </c>
      <c r="M9" s="207">
        <f t="shared" si="2"/>
        <v>0</v>
      </c>
      <c r="N9" s="208">
        <f t="shared" si="3"/>
        <v>0</v>
      </c>
      <c r="O9" s="209" t="str">
        <f t="shared" si="4"/>
        <v>5/1</v>
      </c>
      <c r="P9" s="210">
        <f t="shared" si="5"/>
        <v>11</v>
      </c>
      <c r="Q9" s="286">
        <f>IF(SUM(K9:N9)=0,"",RANK(P9,$P$3:$P$9,0))</f>
        <v>1</v>
      </c>
      <c r="R9" s="1" t="str">
        <f t="shared" si="6"/>
        <v>美作</v>
      </c>
    </row>
    <row r="10" spans="1:17" ht="36" customHeight="1" thickBot="1">
      <c r="A10" s="212"/>
      <c r="B10" s="213"/>
      <c r="C10" s="213"/>
      <c r="D10" s="122"/>
      <c r="E10" s="122"/>
      <c r="F10" s="122"/>
      <c r="G10" s="122"/>
      <c r="H10" s="122"/>
      <c r="I10" s="122"/>
      <c r="J10" s="214"/>
      <c r="K10" s="215"/>
      <c r="L10" s="215"/>
      <c r="M10" s="215"/>
      <c r="N10" s="215"/>
      <c r="O10" s="216"/>
      <c r="P10" s="216"/>
      <c r="Q10" s="216"/>
    </row>
    <row r="11" spans="1:17" ht="36" customHeight="1" thickBot="1">
      <c r="A11" s="357" t="s">
        <v>629</v>
      </c>
      <c r="B11" s="358"/>
      <c r="C11" s="40" t="s">
        <v>630</v>
      </c>
      <c r="D11" s="41" t="str">
        <f>IF('予選ﾘｰｸﾞ順位'!I17="","",'予選ﾘｰｸﾞ順位'!I17)</f>
        <v>高瀬</v>
      </c>
      <c r="E11" s="42" t="str">
        <f>IF('予選ﾘｰｸﾞ順位'!J17="","",'予選ﾘｰｸﾞ順位'!J17)</f>
        <v>観音寺第一</v>
      </c>
      <c r="F11" s="42" t="str">
        <f>IF('予選ﾘｰｸﾞ順位'!K17="","",'予選ﾘｰｸﾞ順位'!K17)</f>
        <v>岡山商大附</v>
      </c>
      <c r="G11" s="42" t="str">
        <f>IF('予選ﾘｰｸﾞ順位'!L17="","",'予選ﾘｰｸﾞ順位'!L17)</f>
        <v>今治北Ｂ</v>
      </c>
      <c r="H11" s="42" t="str">
        <f>IF('予選ﾘｰｸﾞ順位'!M17="","",'予選ﾘｰｸﾞ順位'!M17)</f>
        <v>岡山東商Ａ</v>
      </c>
      <c r="I11" s="42" t="str">
        <f>IF('予選ﾘｰｸﾞ順位'!N17="","",'予選ﾘｰｸﾞ順位'!N17)</f>
        <v>玉島商業</v>
      </c>
      <c r="J11" s="42" t="str">
        <f>IF('予選ﾘｰｸﾞ順位'!O17="","",'予選ﾘｰｸﾞ順位'!O17)</f>
        <v>高松北</v>
      </c>
      <c r="K11" s="173" t="s">
        <v>191</v>
      </c>
      <c r="L11" s="91" t="s">
        <v>192</v>
      </c>
      <c r="M11" s="91" t="s">
        <v>193</v>
      </c>
      <c r="N11" s="174" t="s">
        <v>194</v>
      </c>
      <c r="O11" s="175" t="s">
        <v>189</v>
      </c>
      <c r="P11" s="176" t="s">
        <v>190</v>
      </c>
      <c r="Q11" s="177" t="s">
        <v>195</v>
      </c>
    </row>
    <row r="12" spans="1:18" ht="36" customHeight="1">
      <c r="A12" s="178" t="s">
        <v>631</v>
      </c>
      <c r="B12" s="323" t="str">
        <f>IF(D11="","",D11)</f>
        <v>高瀬</v>
      </c>
      <c r="C12" s="324"/>
      <c r="D12" s="179"/>
      <c r="E12" s="50" t="s">
        <v>418</v>
      </c>
      <c r="F12" s="50" t="s">
        <v>423</v>
      </c>
      <c r="G12" s="50" t="s">
        <v>632</v>
      </c>
      <c r="H12" s="50" t="s">
        <v>623</v>
      </c>
      <c r="I12" s="137" t="s">
        <v>623</v>
      </c>
      <c r="J12" s="147" t="s">
        <v>620</v>
      </c>
      <c r="K12" s="180">
        <f aca="true" t="shared" si="7" ref="K12:K18">IF(LEFT(J12,1)="3",1,0)+IF(LEFT(I12,1)="3",1,0)+IF(LEFT(H12,1)="3",1,0)+IF(LEFT(G12,1)="3",1,0)+IF(LEFT(F12,1)="3",1,0)+IF(LEFT(E12,1)="3",1,0)+IF(LEFT(D12,1)="3",1,0)</f>
        <v>1</v>
      </c>
      <c r="L12" s="181">
        <f aca="true" t="shared" si="8" ref="L12:L18">IF(RIGHT(J12,1)="3",1,0)+IF(RIGHT(I12,1)="3",1,0)+IF(RIGHT(H12,1)="3",1,0)+IF(RIGHT(G12,1)="3",1,0)+IF(RIGHT(F12,1)="3",1,0)+IF(RIGHT(E12,1)="3",1,0)+IF(RIGHT(D12,1)="3",1,0)</f>
        <v>5</v>
      </c>
      <c r="M12" s="181">
        <f aca="true" t="shared" si="9" ref="M12:M18">IF(LEFT(J12,1)="W",1,0)+IF(LEFT(I12,1)="W",1,0)+IF(LEFT(H12,1)="W",1,0)+IF(LEFT(G12,1)="W",1,0)+IF(LEFT(F12,1)="W",1,0)+IF(LEFT(E12,1)="W",1,0)+IF(LEFT(D12,1)="W",1,0)</f>
        <v>0</v>
      </c>
      <c r="N12" s="182">
        <f aca="true" t="shared" si="10" ref="N12:N18">IF(LEFT(J12,1)="L",1,0)+IF(LEFT(I12,1)="L",1,0)+IF(LEFT(H12,1)="L",1,0)+IF(LEFT(G12,1)="L",1,0)+IF(LEFT(F12,1)="L",1,0)+IF(LEFT(E12,1)="L",1,0)+IF(LEFT(D12,1)="L",1,0)</f>
        <v>0</v>
      </c>
      <c r="O12" s="183" t="str">
        <f aca="true" t="shared" si="11" ref="O12:O18">IF(SUM(K12:N12)=0,"/",K12+M12&amp;"/"&amp;L12+N12)</f>
        <v>1/5</v>
      </c>
      <c r="P12" s="184">
        <f aca="true" t="shared" si="12" ref="P12:P18">IF(SUM(K12:N12)=0,"",K12*2+L12+M12*2)</f>
        <v>7</v>
      </c>
      <c r="Q12" s="285">
        <f aca="true" t="shared" si="13" ref="Q12:Q17">IF(SUM(K12:N12)=0,"",RANK(P12,$P$12:$P$18,0))</f>
        <v>6</v>
      </c>
      <c r="R12" s="1" t="str">
        <f aca="true" t="shared" si="14" ref="R12:R18">B12</f>
        <v>高瀬</v>
      </c>
    </row>
    <row r="13" spans="1:18" ht="36" customHeight="1">
      <c r="A13" s="57" t="s">
        <v>633</v>
      </c>
      <c r="B13" s="320" t="str">
        <f>IF(E11="","",E11)</f>
        <v>観音寺第一</v>
      </c>
      <c r="C13" s="322"/>
      <c r="D13" s="186" t="str">
        <f>IF(LEFT(E12,1)="W","L W/O",IF(LEFT(E12,1)="L","W W/O",IF(E12="-","-",RIGHT(E12,1)&amp;"-"&amp;LEFT(E12,1))))</f>
        <v>0-3</v>
      </c>
      <c r="E13" s="59"/>
      <c r="F13" s="60" t="s">
        <v>632</v>
      </c>
      <c r="G13" s="60" t="s">
        <v>441</v>
      </c>
      <c r="H13" s="60" t="s">
        <v>620</v>
      </c>
      <c r="I13" s="139" t="s">
        <v>632</v>
      </c>
      <c r="J13" s="187" t="s">
        <v>632</v>
      </c>
      <c r="K13" s="188">
        <f t="shared" si="7"/>
        <v>0</v>
      </c>
      <c r="L13" s="189">
        <f t="shared" si="8"/>
        <v>6</v>
      </c>
      <c r="M13" s="189">
        <f t="shared" si="9"/>
        <v>0</v>
      </c>
      <c r="N13" s="190">
        <f t="shared" si="10"/>
        <v>0</v>
      </c>
      <c r="O13" s="191" t="str">
        <f t="shared" si="11"/>
        <v>0/6</v>
      </c>
      <c r="P13" s="192">
        <f t="shared" si="12"/>
        <v>6</v>
      </c>
      <c r="Q13" s="193">
        <f t="shared" si="13"/>
        <v>7</v>
      </c>
      <c r="R13" s="1" t="str">
        <f t="shared" si="14"/>
        <v>観音寺第一</v>
      </c>
    </row>
    <row r="14" spans="1:18" ht="36" customHeight="1">
      <c r="A14" s="57" t="s">
        <v>634</v>
      </c>
      <c r="B14" s="320" t="str">
        <f>IF(F11="","",F11)</f>
        <v>岡山商大附</v>
      </c>
      <c r="C14" s="322"/>
      <c r="D14" s="186" t="str">
        <f>IF(LEFT(F12,1)="W","L W/O",IF(LEFT(F12,1)="L","W W/O",IF(F12="-","-",RIGHT(F12,1)&amp;"-"&amp;LEFT(F12,1))))</f>
        <v>3-2</v>
      </c>
      <c r="E14" s="194" t="str">
        <f>IF(LEFT(F13,1)="W","L W/O",IF(LEFT(F13,1)="L","W W/O",IF(F13="-","-",RIGHT(F13,1)&amp;"-"&amp;LEFT(F13,1))))</f>
        <v>3-0</v>
      </c>
      <c r="F14" s="59"/>
      <c r="G14" s="60" t="s">
        <v>619</v>
      </c>
      <c r="H14" s="60" t="s">
        <v>620</v>
      </c>
      <c r="I14" s="293" t="s">
        <v>620</v>
      </c>
      <c r="J14" s="289" t="s">
        <v>618</v>
      </c>
      <c r="K14" s="188">
        <f t="shared" si="7"/>
        <v>4</v>
      </c>
      <c r="L14" s="189">
        <f t="shared" si="8"/>
        <v>2</v>
      </c>
      <c r="M14" s="189">
        <f t="shared" si="9"/>
        <v>0</v>
      </c>
      <c r="N14" s="190">
        <f t="shared" si="10"/>
        <v>0</v>
      </c>
      <c r="O14" s="191" t="str">
        <f t="shared" si="11"/>
        <v>4/2</v>
      </c>
      <c r="P14" s="192">
        <f t="shared" si="12"/>
        <v>10</v>
      </c>
      <c r="Q14" s="193">
        <v>3</v>
      </c>
      <c r="R14" s="1" t="str">
        <f t="shared" si="14"/>
        <v>岡山商大附</v>
      </c>
    </row>
    <row r="15" spans="1:18" ht="36" customHeight="1">
      <c r="A15" s="57" t="s">
        <v>635</v>
      </c>
      <c r="B15" s="320" t="str">
        <f>IF(G11="","",G11)</f>
        <v>今治北Ｂ</v>
      </c>
      <c r="C15" s="322"/>
      <c r="D15" s="186" t="str">
        <f>IF(LEFT(G12,1)="W","L W/O",IF(LEFT(G12,1)="L","W W/O",IF(G12="-","-",RIGHT(G12,1)&amp;"-"&amp;LEFT(G12,1))))</f>
        <v>3-0</v>
      </c>
      <c r="E15" s="194" t="str">
        <f>IF(LEFT(G13,1)="W","L W/O",IF(LEFT(G13,1)="L","W W/O",IF(G13="-","-",RIGHT(G13,1)&amp;"-"&amp;LEFT(G13,1))))</f>
        <v>3-0</v>
      </c>
      <c r="F15" s="194" t="str">
        <f>IF(LEFT(G14,1)="W","L W/O",IF(LEFT(G14,1)="L","W W/O",IF(G14="-","-",RIGHT(G14,1)&amp;"-"&amp;LEFT(G14,1))))</f>
        <v>0-3</v>
      </c>
      <c r="G15" s="59"/>
      <c r="H15" s="60" t="s">
        <v>632</v>
      </c>
      <c r="I15" s="139" t="s">
        <v>619</v>
      </c>
      <c r="J15" s="187" t="s">
        <v>424</v>
      </c>
      <c r="K15" s="188">
        <f t="shared" si="7"/>
        <v>3</v>
      </c>
      <c r="L15" s="189">
        <f t="shared" si="8"/>
        <v>3</v>
      </c>
      <c r="M15" s="189">
        <f t="shared" si="9"/>
        <v>0</v>
      </c>
      <c r="N15" s="190">
        <f t="shared" si="10"/>
        <v>0</v>
      </c>
      <c r="O15" s="191" t="str">
        <f t="shared" si="11"/>
        <v>3/3</v>
      </c>
      <c r="P15" s="192">
        <f t="shared" si="12"/>
        <v>9</v>
      </c>
      <c r="Q15" s="193">
        <f t="shared" si="13"/>
        <v>5</v>
      </c>
      <c r="R15" s="1" t="str">
        <f t="shared" si="14"/>
        <v>今治北Ｂ</v>
      </c>
    </row>
    <row r="16" spans="1:18" ht="36" customHeight="1">
      <c r="A16" s="57" t="s">
        <v>636</v>
      </c>
      <c r="B16" s="320" t="str">
        <f>IF(H11="","",H11)</f>
        <v>岡山東商Ａ</v>
      </c>
      <c r="C16" s="322"/>
      <c r="D16" s="186" t="str">
        <f>IF(LEFT(H12,1)="W","L W/O",IF(LEFT(H12,1)="L","W W/O",IF(H12="-","-",RIGHT(H12,1)&amp;"-"&amp;LEFT(H12,1))))</f>
        <v>3-2</v>
      </c>
      <c r="E16" s="194" t="str">
        <f>IF(LEFT(H13,1)="W","L W/O",IF(LEFT(H13,1)="L","W W/O",IF(H13="-","-",RIGHT(H13,1)&amp;"-"&amp;LEFT(H13,1))))</f>
        <v>3-1</v>
      </c>
      <c r="F16" s="194" t="str">
        <f>IF(LEFT(H14,1)="W","L W/O",IF(LEFT(H14,1)="L","W W/O",IF(H14="-","-",RIGHT(H14,1)&amp;"-"&amp;LEFT(H14,1))))</f>
        <v>3-1</v>
      </c>
      <c r="G16" s="194" t="str">
        <f>IF(LEFT(H15,1)="W","L W/O",IF(LEFT(H15,1)="L","W W/O",IF(H15="-","-",RIGHT(H15,1)&amp;"-"&amp;LEFT(H15,1))))</f>
        <v>3-0</v>
      </c>
      <c r="H16" s="59"/>
      <c r="I16" s="139" t="s">
        <v>421</v>
      </c>
      <c r="J16" s="187" t="s">
        <v>623</v>
      </c>
      <c r="K16" s="188">
        <f t="shared" si="7"/>
        <v>5</v>
      </c>
      <c r="L16" s="189">
        <f t="shared" si="8"/>
        <v>1</v>
      </c>
      <c r="M16" s="189">
        <f t="shared" si="9"/>
        <v>0</v>
      </c>
      <c r="N16" s="190">
        <f t="shared" si="10"/>
        <v>0</v>
      </c>
      <c r="O16" s="191" t="str">
        <f t="shared" si="11"/>
        <v>5/1</v>
      </c>
      <c r="P16" s="192">
        <f t="shared" si="12"/>
        <v>11</v>
      </c>
      <c r="Q16" s="193">
        <f t="shared" si="13"/>
        <v>1</v>
      </c>
      <c r="R16" s="1" t="str">
        <f t="shared" si="14"/>
        <v>岡山東商Ａ</v>
      </c>
    </row>
    <row r="17" spans="1:18" ht="36" customHeight="1">
      <c r="A17" s="195" t="s">
        <v>637</v>
      </c>
      <c r="B17" s="359" t="str">
        <f>IF(I11="","",I11)</f>
        <v>玉島商業</v>
      </c>
      <c r="C17" s="360"/>
      <c r="D17" s="196" t="str">
        <f>IF(LEFT(I12,1)="W","L W/O",IF(LEFT(I12,1)="L","W W/O",IF(I12="-","-",RIGHT(I12,1)&amp;"-"&amp;LEFT(I12,1))))</f>
        <v>3-2</v>
      </c>
      <c r="E17" s="197" t="str">
        <f>IF(LEFT(I13,1)="W","L W/O",IF(LEFT(I13,1)="L","W W/O",IF(I13="-","-",RIGHT(I13,1)&amp;"-"&amp;LEFT(I13,1))))</f>
        <v>3-0</v>
      </c>
      <c r="F17" s="294" t="str">
        <f>IF(LEFT(I14,1)="W","L W/O",IF(LEFT(I14,1)="L","W W/O",IF(I14="-","-",RIGHT(I14,1)&amp;"-"&amp;LEFT(I14,1))))</f>
        <v>3-1</v>
      </c>
      <c r="G17" s="198" t="str">
        <f>IF(LEFT(I15,1)="W","L W/O",IF(LEFT(I15,1)="L","W W/O",IF(I15="-","-",RIGHT(I15,1)&amp;"-"&amp;LEFT(I15,1))))</f>
        <v>0-3</v>
      </c>
      <c r="H17" s="198" t="str">
        <f>IF(LEFT(I16,1)="W","L W/O",IF(LEFT(I16,1)="L","W W/O",IF(I16="-","-",RIGHT(I16,1)&amp;"-"&amp;LEFT(I16,1))))</f>
        <v>1-3</v>
      </c>
      <c r="I17" s="199"/>
      <c r="J17" s="289" t="s">
        <v>419</v>
      </c>
      <c r="K17" s="188">
        <f t="shared" si="7"/>
        <v>4</v>
      </c>
      <c r="L17" s="189">
        <f t="shared" si="8"/>
        <v>2</v>
      </c>
      <c r="M17" s="189">
        <f t="shared" si="9"/>
        <v>0</v>
      </c>
      <c r="N17" s="190">
        <f t="shared" si="10"/>
        <v>0</v>
      </c>
      <c r="O17" s="200" t="str">
        <f t="shared" si="11"/>
        <v>4/2</v>
      </c>
      <c r="P17" s="201">
        <f t="shared" si="12"/>
        <v>10</v>
      </c>
      <c r="Q17" s="193">
        <f t="shared" si="13"/>
        <v>2</v>
      </c>
      <c r="R17" s="1" t="str">
        <f t="shared" si="14"/>
        <v>玉島商業</v>
      </c>
    </row>
    <row r="18" spans="1:18" ht="36" customHeight="1" thickBot="1">
      <c r="A18" s="202" t="s">
        <v>638</v>
      </c>
      <c r="B18" s="304" t="str">
        <f>IF(J11="","",J11)</f>
        <v>高松北</v>
      </c>
      <c r="C18" s="305"/>
      <c r="D18" s="203" t="str">
        <f>IF(LEFT(J12,1)="W","L W/O",IF(LEFT(J12,1)="L","W W/O",IF(J12="-","-",RIGHT(J12,1)&amp;"-"&amp;LEFT(J12,1))))</f>
        <v>3-1</v>
      </c>
      <c r="E18" s="204" t="str">
        <f>IF(LEFT(J13,1)="W","L W/O",IF(LEFT(J13,1)="L","W W/O",IF(J13="-","-",RIGHT(J13,1)&amp;"-"&amp;LEFT(J13,1))))</f>
        <v>3-0</v>
      </c>
      <c r="F18" s="290" t="str">
        <f>IF(LEFT(J14,1)="W","L W/O",IF(LEFT(J14,1)="L","W W/O",IF(J14="-","-",RIGHT(J14,1)&amp;"-"&amp;LEFT(J14,1))))</f>
        <v>2-3</v>
      </c>
      <c r="G18" s="204" t="str">
        <f>IF(LEFT(J15,1)="W","L W/O",IF(LEFT(J15,1)="L","W W/O",IF(J15="-","-",RIGHT(J15,1)&amp;"-"&amp;LEFT(J15,1))))</f>
        <v>3-1</v>
      </c>
      <c r="H18" s="204" t="str">
        <f>IF(LEFT(J16,1)="W","L W/O",IF(LEFT(J16,1)="L","W W/O",IF(J16="-","-",RIGHT(J16,1)&amp;"-"&amp;LEFT(J16,1))))</f>
        <v>3-2</v>
      </c>
      <c r="I18" s="290" t="str">
        <f>IF(LEFT(J17,1)="W","L W/O",IF(LEFT(J17,1)="L","W W/O",IF(J17="-","-",RIGHT(J17,1)&amp;"-"&amp;LEFT(J17,1))))</f>
        <v>2-3</v>
      </c>
      <c r="J18" s="205"/>
      <c r="K18" s="206">
        <f t="shared" si="7"/>
        <v>4</v>
      </c>
      <c r="L18" s="207">
        <f t="shared" si="8"/>
        <v>2</v>
      </c>
      <c r="M18" s="207">
        <f t="shared" si="9"/>
        <v>0</v>
      </c>
      <c r="N18" s="208">
        <f t="shared" si="10"/>
        <v>0</v>
      </c>
      <c r="O18" s="209" t="str">
        <f t="shared" si="11"/>
        <v>4/2</v>
      </c>
      <c r="P18" s="210">
        <f t="shared" si="12"/>
        <v>10</v>
      </c>
      <c r="Q18" s="211">
        <v>4</v>
      </c>
      <c r="R18" s="1" t="str">
        <f t="shared" si="14"/>
        <v>高松北</v>
      </c>
    </row>
    <row r="19" spans="1:17" s="220" customFormat="1" ht="36" customHeight="1" thickBot="1">
      <c r="A19" s="217"/>
      <c r="B19" s="218"/>
      <c r="C19" s="218"/>
      <c r="D19" s="122"/>
      <c r="E19" s="122"/>
      <c r="F19" s="122"/>
      <c r="G19" s="122"/>
      <c r="H19" s="122"/>
      <c r="I19" s="214"/>
      <c r="J19" s="214"/>
      <c r="K19" s="80"/>
      <c r="L19" s="80"/>
      <c r="M19" s="80"/>
      <c r="N19" s="80"/>
      <c r="O19" s="219"/>
      <c r="P19" s="219"/>
      <c r="Q19" s="219"/>
    </row>
    <row r="20" spans="1:18" ht="36" customHeight="1" thickBot="1">
      <c r="A20" s="212"/>
      <c r="B20" s="355" t="s">
        <v>226</v>
      </c>
      <c r="C20" s="356"/>
      <c r="D20" s="221" t="s">
        <v>227</v>
      </c>
      <c r="E20" s="222" t="s">
        <v>228</v>
      </c>
      <c r="F20" s="222" t="s">
        <v>229</v>
      </c>
      <c r="G20" s="222" t="s">
        <v>230</v>
      </c>
      <c r="H20" s="222" t="s">
        <v>231</v>
      </c>
      <c r="I20" s="222" t="s">
        <v>232</v>
      </c>
      <c r="J20" s="223" t="s">
        <v>233</v>
      </c>
      <c r="K20" s="215"/>
      <c r="L20" s="215"/>
      <c r="M20" s="215"/>
      <c r="N20" s="215"/>
      <c r="O20" s="223" t="s">
        <v>234</v>
      </c>
      <c r="P20" s="216"/>
      <c r="Q20" s="216"/>
      <c r="R20" s="224"/>
    </row>
    <row r="21" spans="1:18" ht="36" customHeight="1">
      <c r="A21" s="212"/>
      <c r="B21" s="326" t="s">
        <v>639</v>
      </c>
      <c r="C21" s="327"/>
      <c r="D21" s="225" t="s">
        <v>520</v>
      </c>
      <c r="E21" s="226" t="s">
        <v>521</v>
      </c>
      <c r="F21" s="226" t="s">
        <v>522</v>
      </c>
      <c r="G21" s="226" t="s">
        <v>237</v>
      </c>
      <c r="H21" s="226" t="s">
        <v>238</v>
      </c>
      <c r="I21" s="226" t="s">
        <v>239</v>
      </c>
      <c r="J21" s="227" t="s">
        <v>240</v>
      </c>
      <c r="K21" s="228"/>
      <c r="L21" s="228"/>
      <c r="M21" s="228"/>
      <c r="N21" s="228"/>
      <c r="O21" s="229" t="s">
        <v>523</v>
      </c>
      <c r="P21" s="216"/>
      <c r="Q21" s="216"/>
      <c r="R21" s="230"/>
    </row>
    <row r="22" spans="1:18" ht="36" customHeight="1">
      <c r="A22" s="212"/>
      <c r="B22" s="353" t="s">
        <v>640</v>
      </c>
      <c r="C22" s="354"/>
      <c r="D22" s="164" t="s">
        <v>525</v>
      </c>
      <c r="E22" s="165" t="s">
        <v>236</v>
      </c>
      <c r="F22" s="165" t="s">
        <v>526</v>
      </c>
      <c r="G22" s="165" t="s">
        <v>527</v>
      </c>
      <c r="H22" s="165" t="s">
        <v>314</v>
      </c>
      <c r="I22" s="165" t="s">
        <v>315</v>
      </c>
      <c r="J22" s="231" t="s">
        <v>528</v>
      </c>
      <c r="K22" s="232"/>
      <c r="L22" s="232"/>
      <c r="M22" s="232"/>
      <c r="N22" s="232"/>
      <c r="O22" s="233" t="s">
        <v>529</v>
      </c>
      <c r="P22" s="216"/>
      <c r="Q22" s="216"/>
      <c r="R22" s="230"/>
    </row>
    <row r="23" spans="1:18" ht="36" customHeight="1">
      <c r="A23" s="212"/>
      <c r="B23" s="297" t="s">
        <v>641</v>
      </c>
      <c r="C23" s="298"/>
      <c r="D23" s="102" t="s">
        <v>316</v>
      </c>
      <c r="E23" s="103" t="s">
        <v>312</v>
      </c>
      <c r="F23" s="103" t="s">
        <v>313</v>
      </c>
      <c r="G23" s="103" t="s">
        <v>531</v>
      </c>
      <c r="H23" s="103" t="s">
        <v>532</v>
      </c>
      <c r="I23" s="103" t="s">
        <v>324</v>
      </c>
      <c r="J23" s="234" t="s">
        <v>533</v>
      </c>
      <c r="K23" s="235"/>
      <c r="L23" s="235"/>
      <c r="M23" s="235"/>
      <c r="N23" s="235"/>
      <c r="O23" s="236" t="s">
        <v>534</v>
      </c>
      <c r="P23" s="216"/>
      <c r="Q23" s="216"/>
      <c r="R23" s="230"/>
    </row>
    <row r="24" spans="2:18" ht="36" customHeight="1">
      <c r="B24" s="318" t="s">
        <v>642</v>
      </c>
      <c r="C24" s="306"/>
      <c r="D24" s="109" t="s">
        <v>536</v>
      </c>
      <c r="E24" s="110" t="s">
        <v>537</v>
      </c>
      <c r="F24" s="110" t="s">
        <v>538</v>
      </c>
      <c r="G24" s="110" t="s">
        <v>539</v>
      </c>
      <c r="H24" s="110" t="s">
        <v>540</v>
      </c>
      <c r="I24" s="110" t="s">
        <v>330</v>
      </c>
      <c r="J24" s="237" t="s">
        <v>328</v>
      </c>
      <c r="K24" s="238"/>
      <c r="L24" s="238"/>
      <c r="M24" s="238"/>
      <c r="N24" s="238"/>
      <c r="O24" s="239" t="s">
        <v>541</v>
      </c>
      <c r="R24" s="230"/>
    </row>
    <row r="25" spans="2:18" ht="36" customHeight="1">
      <c r="B25" s="353" t="s">
        <v>643</v>
      </c>
      <c r="C25" s="354"/>
      <c r="D25" s="164" t="s">
        <v>543</v>
      </c>
      <c r="E25" s="165" t="s">
        <v>544</v>
      </c>
      <c r="F25" s="165" t="s">
        <v>347</v>
      </c>
      <c r="G25" s="165" t="s">
        <v>339</v>
      </c>
      <c r="H25" s="165" t="s">
        <v>545</v>
      </c>
      <c r="I25" s="165" t="s">
        <v>546</v>
      </c>
      <c r="J25" s="231" t="s">
        <v>338</v>
      </c>
      <c r="K25" s="240"/>
      <c r="L25" s="240"/>
      <c r="M25" s="240"/>
      <c r="N25" s="240"/>
      <c r="O25" s="233" t="s">
        <v>547</v>
      </c>
      <c r="R25" s="230"/>
    </row>
    <row r="26" spans="2:18" ht="36" customHeight="1" thickBot="1">
      <c r="B26" s="307" t="s">
        <v>644</v>
      </c>
      <c r="C26" s="308"/>
      <c r="D26" s="114" t="s">
        <v>340</v>
      </c>
      <c r="E26" s="115" t="s">
        <v>549</v>
      </c>
      <c r="F26" s="115" t="s">
        <v>332</v>
      </c>
      <c r="G26" s="115" t="s">
        <v>550</v>
      </c>
      <c r="H26" s="115" t="s">
        <v>551</v>
      </c>
      <c r="I26" s="115" t="s">
        <v>344</v>
      </c>
      <c r="J26" s="241" t="s">
        <v>345</v>
      </c>
      <c r="K26" s="242"/>
      <c r="L26" s="242"/>
      <c r="M26" s="242"/>
      <c r="N26" s="242"/>
      <c r="O26" s="243" t="s">
        <v>552</v>
      </c>
      <c r="R26" s="230"/>
    </row>
    <row r="27" spans="10:15" ht="36" customHeight="1" thickBot="1">
      <c r="J27" s="244" t="s">
        <v>412</v>
      </c>
      <c r="O27" s="245" t="s">
        <v>554</v>
      </c>
    </row>
    <row r="28" ht="36" customHeight="1">
      <c r="H28" s="246"/>
    </row>
  </sheetData>
  <sheetProtection/>
  <mergeCells count="25">
    <mergeCell ref="B5:C5"/>
    <mergeCell ref="A1:B1"/>
    <mergeCell ref="C1:D1"/>
    <mergeCell ref="B3:C3"/>
    <mergeCell ref="B4:C4"/>
    <mergeCell ref="A2:B2"/>
    <mergeCell ref="B22:C22"/>
    <mergeCell ref="B6:C6"/>
    <mergeCell ref="B7:C7"/>
    <mergeCell ref="B18:C18"/>
    <mergeCell ref="B9:C9"/>
    <mergeCell ref="B17:C17"/>
    <mergeCell ref="A11:B11"/>
    <mergeCell ref="B12:C12"/>
    <mergeCell ref="B13:C13"/>
    <mergeCell ref="B8:C8"/>
    <mergeCell ref="B20:C20"/>
    <mergeCell ref="B21:C21"/>
    <mergeCell ref="B14:C14"/>
    <mergeCell ref="B15:C15"/>
    <mergeCell ref="B16:C16"/>
    <mergeCell ref="B25:C25"/>
    <mergeCell ref="B26:C26"/>
    <mergeCell ref="B23:C23"/>
    <mergeCell ref="B24:C24"/>
  </mergeCells>
  <conditionalFormatting sqref="Q3:Q9">
    <cfRule type="expression" priority="1" dxfId="1" stopIfTrue="1">
      <formula>COUNTIF($Q$3:$Q$9,Q3)&gt;1</formula>
    </cfRule>
  </conditionalFormatting>
  <conditionalFormatting sqref="Q12:Q18">
    <cfRule type="expression" priority="2" dxfId="1" stopIfTrue="1">
      <formula>COUNTIF($Q$12:$Q$18,Q12)&gt;1</formula>
    </cfRule>
  </conditionalFormatting>
  <dataValidations count="1">
    <dataValidation allowBlank="1" showInputMessage="1" showErrorMessage="1" imeMode="off" sqref="I13:J16 F13:H13 H14:H15 G14 E12:J12 I4:J7 F4:H4 H5:H6 G5 E3:J3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4"/>
  <headerFooter alignWithMargins="0">
    <oddFooter>&amp;C－２２－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6"/>
  <sheetViews>
    <sheetView zoomScale="70" zoomScaleNormal="70" workbookViewId="0" topLeftCell="A1">
      <selection activeCell="X14" sqref="X14"/>
    </sheetView>
  </sheetViews>
  <sheetFormatPr defaultColWidth="9.00390625" defaultRowHeight="30" customHeight="1"/>
  <cols>
    <col min="1" max="2" width="4.625" style="1" customWidth="1"/>
    <col min="3" max="10" width="10.625" style="1" customWidth="1"/>
    <col min="11" max="14" width="7.375" style="1" hidden="1" customWidth="1"/>
    <col min="15" max="18" width="5.625" style="1" customWidth="1"/>
    <col min="19" max="19" width="3.00390625" style="135" customWidth="1"/>
    <col min="20" max="23" width="3.00390625" style="1" customWidth="1"/>
    <col min="24" max="16384" width="9.00390625" style="1" customWidth="1"/>
  </cols>
  <sheetData>
    <row r="1" spans="1:5" ht="36" customHeight="1" thickBot="1">
      <c r="A1" s="309" t="s">
        <v>169</v>
      </c>
      <c r="B1" s="309"/>
      <c r="C1" s="309" t="s">
        <v>185</v>
      </c>
      <c r="D1" s="309"/>
      <c r="E1" s="37" t="s">
        <v>414</v>
      </c>
    </row>
    <row r="2" spans="1:18" ht="36" customHeight="1" thickBot="1">
      <c r="A2" s="357" t="s">
        <v>645</v>
      </c>
      <c r="B2" s="358"/>
      <c r="C2" s="40" t="s">
        <v>646</v>
      </c>
      <c r="D2" s="41" t="str">
        <f>IF('予選ﾘｰｸﾞ順位'!B18="","",'予選ﾘｰｸﾞ順位'!B18)</f>
        <v>岡山操山</v>
      </c>
      <c r="E2" s="42" t="str">
        <f>IF('予選ﾘｰｸﾞ順位'!C18="","",'予選ﾘｰｸﾞ順位'!C18)</f>
        <v>甲西Ｂ</v>
      </c>
      <c r="F2" s="42" t="str">
        <f>IF('予選ﾘｰｸﾞ順位'!D18="","",'予選ﾘｰｸﾞ順位'!D18)</f>
        <v>一条</v>
      </c>
      <c r="G2" s="42" t="str">
        <f>IF('予選ﾘｰｸﾞ順位'!E18="","",'予選ﾘｰｸﾞ順位'!E18)</f>
        <v>佐賀商Ｂ</v>
      </c>
      <c r="H2" s="42" t="str">
        <f>IF('予選ﾘｰｸﾞ順位'!F18="","",'予選ﾘｰｸﾞ順位'!F18)</f>
        <v>丸亀</v>
      </c>
      <c r="I2" s="42" t="str">
        <f>IF('予選ﾘｰｸﾞ順位'!G18="","",'予選ﾘｰｸﾞ順位'!G18)</f>
        <v>奈良朱雀</v>
      </c>
      <c r="J2" s="247" t="str">
        <f>IF('予選ﾘｰｸﾞ順位'!H18="","",'予選ﾘｰｸﾞ順位'!H18)</f>
        <v>志度</v>
      </c>
      <c r="K2" s="173" t="s">
        <v>191</v>
      </c>
      <c r="L2" s="91" t="s">
        <v>192</v>
      </c>
      <c r="M2" s="91" t="s">
        <v>193</v>
      </c>
      <c r="N2" s="174" t="s">
        <v>194</v>
      </c>
      <c r="O2" s="371" t="s">
        <v>189</v>
      </c>
      <c r="P2" s="372"/>
      <c r="Q2" s="176" t="s">
        <v>190</v>
      </c>
      <c r="R2" s="177" t="s">
        <v>195</v>
      </c>
    </row>
    <row r="3" spans="1:19" ht="36" customHeight="1">
      <c r="A3" s="178" t="s">
        <v>647</v>
      </c>
      <c r="B3" s="323" t="str">
        <f>IF(D2="","",D2)</f>
        <v>岡山操山</v>
      </c>
      <c r="C3" s="324"/>
      <c r="D3" s="179"/>
      <c r="E3" s="50" t="s">
        <v>423</v>
      </c>
      <c r="F3" s="50" t="s">
        <v>421</v>
      </c>
      <c r="G3" s="50" t="s">
        <v>649</v>
      </c>
      <c r="H3" s="50" t="s">
        <v>649</v>
      </c>
      <c r="I3" s="137" t="s">
        <v>649</v>
      </c>
      <c r="J3" s="248" t="s">
        <v>650</v>
      </c>
      <c r="K3" s="180">
        <f aca="true" t="shared" si="0" ref="K3:K9">IF(LEFT(J3,1)="3",1,0)+IF(LEFT(I3,1)="3",1,0)+IF(LEFT(H3,1)="3",1,0)+IF(LEFT(G3,1)="3",1,0)+IF(LEFT(F3,1)="3",1,0)+IF(LEFT(E3,1)="3",1,0)+IF(LEFT(D3,1)="3",1,0)</f>
        <v>5</v>
      </c>
      <c r="L3" s="181">
        <f aca="true" t="shared" si="1" ref="L3:L9">IF(RIGHT(J3,1)="3",1,0)+IF(RIGHT(I3,1)="3",1,0)+IF(RIGHT(H3,1)="3",1,0)+IF(RIGHT(G3,1)="3",1,0)+IF(RIGHT(F3,1)="3",1,0)+IF(RIGHT(E3,1)="3",1,0)+IF(RIGHT(D3,1)="3",1,0)</f>
        <v>1</v>
      </c>
      <c r="M3" s="181">
        <f aca="true" t="shared" si="2" ref="M3:M9">IF(LEFT(J3,1)="W",1,0)+IF(LEFT(I3,1)="W",1,0)+IF(LEFT(H3,1)="W",1,0)+IF(LEFT(G3,1)="W",1,0)+IF(LEFT(F3,1)="W",1,0)+IF(LEFT(E3,1)="W",1,0)+IF(LEFT(D3,1)="W",1,0)</f>
        <v>0</v>
      </c>
      <c r="N3" s="182">
        <f aca="true" t="shared" si="3" ref="N3:N9">IF(LEFT(J3,1)="L",1,0)+IF(LEFT(I3,1)="L",1,0)+IF(LEFT(H3,1)="L",1,0)+IF(LEFT(G3,1)="L",1,0)+IF(LEFT(F3,1)="L",1,0)+IF(LEFT(E3,1)="L",1,0)+IF(LEFT(D3,1)="L",1,0)</f>
        <v>0</v>
      </c>
      <c r="O3" s="373" t="str">
        <f aca="true" t="shared" si="4" ref="O3:O9">IF(SUM(K3:N3)=0,"/",K3+M3&amp;"/"&amp;L3+N3)</f>
        <v>5/1</v>
      </c>
      <c r="P3" s="374"/>
      <c r="Q3" s="184">
        <f aca="true" t="shared" si="5" ref="Q3:Q9">IF(SUM(K3:N3)=0,"",K3*2+L3+M3*2)</f>
        <v>11</v>
      </c>
      <c r="R3" s="285">
        <v>3</v>
      </c>
      <c r="S3" s="135" t="str">
        <f aca="true" t="shared" si="6" ref="S3:S9">B3</f>
        <v>岡山操山</v>
      </c>
    </row>
    <row r="4" spans="1:19" ht="36" customHeight="1">
      <c r="A4" s="57" t="s">
        <v>651</v>
      </c>
      <c r="B4" s="320" t="str">
        <f>IF(E2="","",E2)</f>
        <v>甲西Ｂ</v>
      </c>
      <c r="C4" s="322"/>
      <c r="D4" s="186" t="str">
        <f>IF(LEFT(E3,1)="W","L W/O",IF(LEFT(E3,1)="L","W W/O",IF(E3="-","-",RIGHT(E3,1)&amp;"-"&amp;LEFT(E3,1))))</f>
        <v>3-2</v>
      </c>
      <c r="E4" s="59"/>
      <c r="F4" s="60" t="s">
        <v>650</v>
      </c>
      <c r="G4" s="60" t="s">
        <v>441</v>
      </c>
      <c r="H4" s="60" t="s">
        <v>650</v>
      </c>
      <c r="I4" s="139" t="s">
        <v>649</v>
      </c>
      <c r="J4" s="139" t="s">
        <v>650</v>
      </c>
      <c r="K4" s="188">
        <f t="shared" si="0"/>
        <v>5</v>
      </c>
      <c r="L4" s="189">
        <f t="shared" si="1"/>
        <v>1</v>
      </c>
      <c r="M4" s="189">
        <f t="shared" si="2"/>
        <v>0</v>
      </c>
      <c r="N4" s="190">
        <f t="shared" si="3"/>
        <v>0</v>
      </c>
      <c r="O4" s="367" t="str">
        <f t="shared" si="4"/>
        <v>5/1</v>
      </c>
      <c r="P4" s="368"/>
      <c r="Q4" s="192">
        <f t="shared" si="5"/>
        <v>11</v>
      </c>
      <c r="R4" s="193">
        <v>2</v>
      </c>
      <c r="S4" s="135" t="str">
        <f t="shared" si="6"/>
        <v>甲西Ｂ</v>
      </c>
    </row>
    <row r="5" spans="1:19" ht="36" customHeight="1">
      <c r="A5" s="57" t="s">
        <v>652</v>
      </c>
      <c r="B5" s="320" t="str">
        <f>IF(F2="","",F2)</f>
        <v>一条</v>
      </c>
      <c r="C5" s="322"/>
      <c r="D5" s="186" t="str">
        <f>IF(LEFT(F3,1)="W","L W/O",IF(LEFT(F3,1)="L","W W/O",IF(F3="-","-",RIGHT(F3,1)&amp;"-"&amp;LEFT(F3,1))))</f>
        <v>1-3</v>
      </c>
      <c r="E5" s="194" t="str">
        <f>IF(LEFT(F4,1)="W","L W/O",IF(LEFT(F4,1)="L","W W/O",IF(F4="-","-",RIGHT(F4,1)&amp;"-"&amp;LEFT(F4,1))))</f>
        <v>0-3</v>
      </c>
      <c r="F5" s="59"/>
      <c r="G5" s="60" t="s">
        <v>653</v>
      </c>
      <c r="H5" s="60" t="s">
        <v>423</v>
      </c>
      <c r="I5" s="139" t="s">
        <v>654</v>
      </c>
      <c r="J5" s="139" t="s">
        <v>654</v>
      </c>
      <c r="K5" s="188">
        <f t="shared" si="0"/>
        <v>2</v>
      </c>
      <c r="L5" s="189">
        <f t="shared" si="1"/>
        <v>4</v>
      </c>
      <c r="M5" s="189">
        <f t="shared" si="2"/>
        <v>0</v>
      </c>
      <c r="N5" s="190">
        <f t="shared" si="3"/>
        <v>0</v>
      </c>
      <c r="O5" s="367" t="str">
        <f t="shared" si="4"/>
        <v>2/4</v>
      </c>
      <c r="P5" s="368"/>
      <c r="Q5" s="192">
        <f t="shared" si="5"/>
        <v>8</v>
      </c>
      <c r="R5" s="193">
        <v>6</v>
      </c>
      <c r="S5" s="135" t="str">
        <f t="shared" si="6"/>
        <v>一条</v>
      </c>
    </row>
    <row r="6" spans="1:19" ht="36" customHeight="1">
      <c r="A6" s="57" t="s">
        <v>655</v>
      </c>
      <c r="B6" s="320" t="str">
        <f>IF(G2="","",G2)</f>
        <v>佐賀商Ｂ</v>
      </c>
      <c r="C6" s="322"/>
      <c r="D6" s="186" t="str">
        <f>IF(LEFT(G3,1)="W","L W/O",IF(LEFT(G3,1)="L","W W/O",IF(G3="-","-",RIGHT(G3,1)&amp;"-"&amp;LEFT(G3,1))))</f>
        <v>1-3</v>
      </c>
      <c r="E6" s="194" t="str">
        <f>IF(LEFT(G4,1)="W","L W/O",IF(LEFT(G4,1)="L","W W/O",IF(G4="-","-",RIGHT(G4,1)&amp;"-"&amp;LEFT(G4,1))))</f>
        <v>3-0</v>
      </c>
      <c r="F6" s="194" t="str">
        <f>IF(LEFT(G5,1)="W","L W/O",IF(LEFT(G5,1)="L","W W/O",IF(G5="-","-",RIGHT(G5,1)&amp;"-"&amp;LEFT(G5,1))))</f>
        <v>3-0</v>
      </c>
      <c r="G6" s="59"/>
      <c r="H6" s="60" t="s">
        <v>649</v>
      </c>
      <c r="I6" s="139" t="s">
        <v>654</v>
      </c>
      <c r="J6" s="139" t="s">
        <v>418</v>
      </c>
      <c r="K6" s="188">
        <f t="shared" si="0"/>
        <v>5</v>
      </c>
      <c r="L6" s="189">
        <f t="shared" si="1"/>
        <v>1</v>
      </c>
      <c r="M6" s="189">
        <f t="shared" si="2"/>
        <v>0</v>
      </c>
      <c r="N6" s="190">
        <f t="shared" si="3"/>
        <v>0</v>
      </c>
      <c r="O6" s="367" t="str">
        <f t="shared" si="4"/>
        <v>5/1</v>
      </c>
      <c r="P6" s="368"/>
      <c r="Q6" s="192">
        <f t="shared" si="5"/>
        <v>11</v>
      </c>
      <c r="R6" s="193">
        <f>IF(SUM(K6:N6)=0,"",RANK(Q6,$Q$3:$Q$9,0))</f>
        <v>1</v>
      </c>
      <c r="S6" s="135" t="str">
        <f t="shared" si="6"/>
        <v>佐賀商Ｂ</v>
      </c>
    </row>
    <row r="7" spans="1:19" ht="36" customHeight="1">
      <c r="A7" s="57" t="s">
        <v>656</v>
      </c>
      <c r="B7" s="320" t="str">
        <f>IF(H2="","",H2)</f>
        <v>丸亀</v>
      </c>
      <c r="C7" s="322"/>
      <c r="D7" s="186" t="str">
        <f>IF(LEFT(H3,1)="W","L W/O",IF(LEFT(H3,1)="L","W W/O",IF(H3="-","-",RIGHT(H3,1)&amp;"-"&amp;LEFT(H3,1))))</f>
        <v>1-3</v>
      </c>
      <c r="E7" s="194" t="str">
        <f>IF(LEFT(H4,1)="W","L W/O",IF(LEFT(H4,1)="L","W W/O",IF(H4="-","-",RIGHT(H4,1)&amp;"-"&amp;LEFT(H4,1))))</f>
        <v>0-3</v>
      </c>
      <c r="F7" s="194" t="str">
        <f>IF(LEFT(H5,1)="W","L W/O",IF(LEFT(H5,1)="L","W W/O",IF(H5="-","-",RIGHT(H5,1)&amp;"-"&amp;LEFT(H5,1))))</f>
        <v>3-2</v>
      </c>
      <c r="G7" s="194" t="str">
        <f>IF(LEFT(H6,1)="W","L W/O",IF(LEFT(H6,1)="L","W W/O",IF(H6="-","-",RIGHT(H6,1)&amp;"-"&amp;LEFT(H6,1))))</f>
        <v>1-3</v>
      </c>
      <c r="H7" s="59"/>
      <c r="I7" s="139" t="s">
        <v>441</v>
      </c>
      <c r="J7" s="139" t="s">
        <v>650</v>
      </c>
      <c r="K7" s="188">
        <f t="shared" si="0"/>
        <v>2</v>
      </c>
      <c r="L7" s="189">
        <f t="shared" si="1"/>
        <v>4</v>
      </c>
      <c r="M7" s="189">
        <f t="shared" si="2"/>
        <v>0</v>
      </c>
      <c r="N7" s="190">
        <f t="shared" si="3"/>
        <v>0</v>
      </c>
      <c r="O7" s="367" t="str">
        <f t="shared" si="4"/>
        <v>2/4</v>
      </c>
      <c r="P7" s="368"/>
      <c r="Q7" s="192">
        <f t="shared" si="5"/>
        <v>8</v>
      </c>
      <c r="R7" s="193">
        <v>5</v>
      </c>
      <c r="S7" s="135" t="str">
        <f t="shared" si="6"/>
        <v>丸亀</v>
      </c>
    </row>
    <row r="8" spans="1:19" ht="36" customHeight="1">
      <c r="A8" s="195" t="s">
        <v>657</v>
      </c>
      <c r="B8" s="359" t="str">
        <f>IF(I2="","",I2)</f>
        <v>奈良朱雀</v>
      </c>
      <c r="C8" s="360"/>
      <c r="D8" s="196" t="str">
        <f>IF(LEFT(I3,1)="W","L W/O",IF(LEFT(I3,1)="L","W W/O",IF(I3="-","-",RIGHT(I3,1)&amp;"-"&amp;LEFT(I3,1))))</f>
        <v>1-3</v>
      </c>
      <c r="E8" s="197" t="str">
        <f>IF(LEFT(I4,1)="W","L W/O",IF(LEFT(I4,1)="L","W W/O",IF(I4="-","-",RIGHT(I4,1)&amp;"-"&amp;LEFT(I4,1))))</f>
        <v>1-3</v>
      </c>
      <c r="F8" s="198" t="str">
        <f>IF(LEFT(I5,1)="W","L W/O",IF(LEFT(I5,1)="L","W W/O",IF(I5="-","-",RIGHT(I5,1)&amp;"-"&amp;LEFT(I5,1))))</f>
        <v>2-3</v>
      </c>
      <c r="G8" s="198" t="str">
        <f>IF(LEFT(I6,1)="W","L W/O",IF(LEFT(I6,1)="L","W W/O",IF(I6="-","-",RIGHT(I6,1)&amp;"-"&amp;LEFT(I6,1))))</f>
        <v>2-3</v>
      </c>
      <c r="H8" s="198" t="str">
        <f>IF(LEFT(I7,1)="W","L W/O",IF(LEFT(I7,1)="L","W W/O",IF(I7="-","-",RIGHT(I7,1)&amp;"-"&amp;LEFT(I7,1))))</f>
        <v>3-0</v>
      </c>
      <c r="I8" s="199"/>
      <c r="J8" s="139" t="s">
        <v>418</v>
      </c>
      <c r="K8" s="188">
        <f t="shared" si="0"/>
        <v>2</v>
      </c>
      <c r="L8" s="189">
        <f t="shared" si="1"/>
        <v>4</v>
      </c>
      <c r="M8" s="189">
        <f t="shared" si="2"/>
        <v>0</v>
      </c>
      <c r="N8" s="190">
        <f t="shared" si="3"/>
        <v>0</v>
      </c>
      <c r="O8" s="367" t="str">
        <f t="shared" si="4"/>
        <v>2/4</v>
      </c>
      <c r="P8" s="368"/>
      <c r="Q8" s="201">
        <f t="shared" si="5"/>
        <v>8</v>
      </c>
      <c r="R8" s="193">
        <f>IF(SUM(K8:N8)=0,"",RANK(Q8,$Q$3:$Q$9,0))</f>
        <v>4</v>
      </c>
      <c r="S8" s="135" t="str">
        <f t="shared" si="6"/>
        <v>奈良朱雀</v>
      </c>
    </row>
    <row r="9" spans="1:19" ht="36" customHeight="1" thickBot="1">
      <c r="A9" s="202" t="s">
        <v>658</v>
      </c>
      <c r="B9" s="304" t="str">
        <f>IF(J2="","",J2)</f>
        <v>志度</v>
      </c>
      <c r="C9" s="305"/>
      <c r="D9" s="203" t="str">
        <f>IF(LEFT(J3,1)="W","L W/O",IF(LEFT(J3,1)="L","W W/O",IF(J3="-","-",RIGHT(J3,1)&amp;"-"&amp;LEFT(J3,1))))</f>
        <v>0-3</v>
      </c>
      <c r="E9" s="204" t="str">
        <f>IF(LEFT(J4,1)="W","L W/O",IF(LEFT(J4,1)="L","W W/O",IF(J4="-","-",RIGHT(J4,1)&amp;"-"&amp;LEFT(J4,1))))</f>
        <v>0-3</v>
      </c>
      <c r="F9" s="204" t="str">
        <f>IF(LEFT(J5,1)="W","L W/O",IF(LEFT(J5,1)="L","W W/O",IF(J5="-","-",RIGHT(J5,1)&amp;"-"&amp;LEFT(J5,1))))</f>
        <v>2-3</v>
      </c>
      <c r="G9" s="204" t="str">
        <f>IF(LEFT(J6,1)="W","L W/O",IF(LEFT(J6,1)="L","W W/O",IF(J6="-","-",RIGHT(J6,1)&amp;"-"&amp;LEFT(J6,1))))</f>
        <v>0-3</v>
      </c>
      <c r="H9" s="204" t="str">
        <f>IF(LEFT(J7,1)="W","L W/O",IF(LEFT(J7,1)="L","W W/O",IF(J7="-","-",RIGHT(J7,1)&amp;"-"&amp;LEFT(J7,1))))</f>
        <v>0-3</v>
      </c>
      <c r="I9" s="204" t="str">
        <f>IF(LEFT(J8,1)="W","L W/O",IF(LEFT(J8,1)="L","W W/O",IF(J8="-","-",RIGHT(J8,1)&amp;"-"&amp;LEFT(J8,1))))</f>
        <v>0-3</v>
      </c>
      <c r="J9" s="205"/>
      <c r="K9" s="206">
        <f t="shared" si="0"/>
        <v>0</v>
      </c>
      <c r="L9" s="207">
        <f t="shared" si="1"/>
        <v>6</v>
      </c>
      <c r="M9" s="207">
        <f t="shared" si="2"/>
        <v>0</v>
      </c>
      <c r="N9" s="208">
        <f t="shared" si="3"/>
        <v>0</v>
      </c>
      <c r="O9" s="369" t="str">
        <f t="shared" si="4"/>
        <v>0/6</v>
      </c>
      <c r="P9" s="370"/>
      <c r="Q9" s="210">
        <f t="shared" si="5"/>
        <v>6</v>
      </c>
      <c r="R9" s="211">
        <f>IF(SUM(K9:N9)=0,"",RANK(Q9,$Q$3:$Q$9,0))</f>
        <v>7</v>
      </c>
      <c r="S9" s="135" t="str">
        <f t="shared" si="6"/>
        <v>志度</v>
      </c>
    </row>
    <row r="10" spans="1:16" ht="36" customHeight="1" thickBot="1">
      <c r="A10" s="212"/>
      <c r="B10" s="213"/>
      <c r="C10" s="213"/>
      <c r="D10" s="122"/>
      <c r="E10" s="122"/>
      <c r="F10" s="122"/>
      <c r="G10" s="122"/>
      <c r="H10" s="122"/>
      <c r="I10" s="122"/>
      <c r="J10" s="215"/>
      <c r="K10" s="215"/>
      <c r="L10" s="215"/>
      <c r="M10" s="215"/>
      <c r="N10" s="216"/>
      <c r="O10" s="216"/>
      <c r="P10" s="216"/>
    </row>
    <row r="11" spans="1:16" ht="36" customHeight="1" thickBot="1">
      <c r="A11" s="357" t="s">
        <v>659</v>
      </c>
      <c r="B11" s="358"/>
      <c r="C11" s="40" t="s">
        <v>660</v>
      </c>
      <c r="D11" s="41" t="str">
        <f>IF('予選ﾘｰｸﾞ順位'!J18="","",'予選ﾘｰｸﾞ順位'!J18)</f>
        <v>興陽</v>
      </c>
      <c r="E11" s="42" t="str">
        <f>IF('予選ﾘｰｸﾞ順位'!K18="","",'予選ﾘｰｸﾞ順位'!K18)</f>
        <v>高田商業</v>
      </c>
      <c r="F11" s="42" t="str">
        <f>IF('予選ﾘｰｸﾞ順位'!L18="","",'予選ﾘｰｸﾞ順位'!L18)</f>
        <v>玉野商業</v>
      </c>
      <c r="G11" s="42" t="str">
        <f>IF('予選ﾘｰｸﾞ順位'!M18="","",'予選ﾘｰｸﾞ順位'!M18)</f>
        <v>坂出</v>
      </c>
      <c r="H11" s="42" t="str">
        <f>IF('予選ﾘｰｸﾞ順位'!N18="","",'予選ﾘｰｸﾞ順位'!N18)</f>
        <v>南宇和</v>
      </c>
      <c r="I11" s="42" t="str">
        <f>IF('予選ﾘｰｸﾞ順位'!O18="","",'予選ﾘｰｸﾞ順位'!O18)</f>
        <v>京都学園</v>
      </c>
      <c r="J11" s="175" t="s">
        <v>189</v>
      </c>
      <c r="K11" s="173" t="s">
        <v>191</v>
      </c>
      <c r="L11" s="91" t="s">
        <v>192</v>
      </c>
      <c r="M11" s="91" t="s">
        <v>193</v>
      </c>
      <c r="N11" s="174" t="s">
        <v>194</v>
      </c>
      <c r="O11" s="176" t="s">
        <v>190</v>
      </c>
      <c r="P11" s="177" t="s">
        <v>195</v>
      </c>
    </row>
    <row r="12" spans="1:17" ht="36" customHeight="1">
      <c r="A12" s="178" t="s">
        <v>661</v>
      </c>
      <c r="B12" s="323" t="str">
        <f>IF(D11="","",D11)</f>
        <v>興陽</v>
      </c>
      <c r="C12" s="324"/>
      <c r="D12" s="179"/>
      <c r="E12" s="50" t="s">
        <v>441</v>
      </c>
      <c r="F12" s="50" t="s">
        <v>648</v>
      </c>
      <c r="G12" s="50" t="s">
        <v>649</v>
      </c>
      <c r="H12" s="50" t="s">
        <v>649</v>
      </c>
      <c r="I12" s="137" t="s">
        <v>653</v>
      </c>
      <c r="J12" s="183" t="str">
        <f aca="true" t="shared" si="7" ref="J12:J17">IF(SUM(K12:N12)=0,"/",K12+M12&amp;"/"&amp;L12+N12)</f>
        <v>2/3</v>
      </c>
      <c r="K12" s="180">
        <f aca="true" t="shared" si="8" ref="K12:K17">IF(LEFT(I12,1)="3",1,0)+IF(LEFT(H12,1)="3",1,0)+IF(LEFT(G12,1)="3",1,0)+IF(LEFT(F12,1)="3",1,0)+IF(LEFT(E12,1)="3",1,0)+IF(LEFT(D12,1)="3",1,0)</f>
        <v>2</v>
      </c>
      <c r="L12" s="181">
        <f aca="true" t="shared" si="9" ref="L12:L17">IF(RIGHT(I12,1)="3",1,0)+IF(RIGHT(H12,1)="3",1,0)+IF(RIGHT(G12,1)="3",1,0)+IF(RIGHT(F12,1)="3",1,0)+IF(RIGHT(E12,1)="3",1,0)+IF(RIGHT(D12,1)="3",1,0)</f>
        <v>3</v>
      </c>
      <c r="M12" s="181">
        <f aca="true" t="shared" si="10" ref="M12:M17">IF(LEFT(I12,1)="W",1,0)+IF(LEFT(H12,1)="W",1,0)+IF(LEFT(G12,1)="W",1,0)+IF(LEFT(F12,1)="W",1,0)+IF(LEFT(E12,1)="W",1,0)+IF(LEFT(D12,1)="W",1,0)</f>
        <v>0</v>
      </c>
      <c r="N12" s="182">
        <f aca="true" t="shared" si="11" ref="N12:N17">IF(LEFT(I12,1)="L",1,0)+IF(LEFT(H12,1)="L",1,0)+IF(LEFT(G12,1)="L",1,0)+IF(LEFT(F12,1)="L",1,0)+IF(LEFT(E12,1)="L",1,0)+IF(LEFT(D12,1)="L",1,0)</f>
        <v>0</v>
      </c>
      <c r="O12" s="184">
        <f aca="true" t="shared" si="12" ref="O12:O17">IF(SUM(K12:N12)=0,"",K12*2+L12+M12*2)</f>
        <v>7</v>
      </c>
      <c r="P12" s="285">
        <f aca="true" t="shared" si="13" ref="P12:P17">IF(SUM(K12:N12)=0,"",RANK(O12,$O$12:$O$17,0))</f>
        <v>4</v>
      </c>
      <c r="Q12" s="135" t="str">
        <f aca="true" t="shared" si="14" ref="Q12:Q17">B12</f>
        <v>興陽</v>
      </c>
    </row>
    <row r="13" spans="1:17" ht="36" customHeight="1">
      <c r="A13" s="57" t="s">
        <v>662</v>
      </c>
      <c r="B13" s="320" t="str">
        <f>IF(E11="","",E11)</f>
        <v>高田商業</v>
      </c>
      <c r="C13" s="322"/>
      <c r="D13" s="186" t="str">
        <f>IF(LEFT(E12,1)="W","L W/O",IF(LEFT(E12,1)="L","W W/O",IF(E12="-","-",RIGHT(E12,1)&amp;"-"&amp;LEFT(E12,1))))</f>
        <v>3-0</v>
      </c>
      <c r="E13" s="59"/>
      <c r="F13" s="60" t="s">
        <v>653</v>
      </c>
      <c r="G13" s="60" t="s">
        <v>418</v>
      </c>
      <c r="H13" s="60" t="s">
        <v>649</v>
      </c>
      <c r="I13" s="139" t="s">
        <v>653</v>
      </c>
      <c r="J13" s="191" t="str">
        <f t="shared" si="7"/>
        <v>3/2</v>
      </c>
      <c r="K13" s="188">
        <f t="shared" si="8"/>
        <v>3</v>
      </c>
      <c r="L13" s="189">
        <f t="shared" si="9"/>
        <v>2</v>
      </c>
      <c r="M13" s="189">
        <f t="shared" si="10"/>
        <v>0</v>
      </c>
      <c r="N13" s="190">
        <f t="shared" si="11"/>
        <v>0</v>
      </c>
      <c r="O13" s="192">
        <f t="shared" si="12"/>
        <v>8</v>
      </c>
      <c r="P13" s="193">
        <f t="shared" si="13"/>
        <v>3</v>
      </c>
      <c r="Q13" s="135" t="str">
        <f t="shared" si="14"/>
        <v>高田商業</v>
      </c>
    </row>
    <row r="14" spans="1:17" ht="36" customHeight="1">
      <c r="A14" s="57" t="s">
        <v>663</v>
      </c>
      <c r="B14" s="320" t="str">
        <f>IF(F11="","",F11)</f>
        <v>玉野商業</v>
      </c>
      <c r="C14" s="322"/>
      <c r="D14" s="186" t="str">
        <f>IF(LEFT(F12,1)="W","L W/O",IF(LEFT(F12,1)="L","W W/O",IF(F12="-","-",RIGHT(F12,1)&amp;"-"&amp;LEFT(F12,1))))</f>
        <v>3-2</v>
      </c>
      <c r="E14" s="194" t="str">
        <f>IF(LEFT(F13,1)="W","L W/O",IF(LEFT(F13,1)="L","W W/O",IF(F13="-","-",RIGHT(F13,1)&amp;"-"&amp;LEFT(F13,1))))</f>
        <v>3-0</v>
      </c>
      <c r="F14" s="59"/>
      <c r="G14" s="60" t="s">
        <v>650</v>
      </c>
      <c r="H14" s="60" t="s">
        <v>649</v>
      </c>
      <c r="I14" s="139" t="s">
        <v>423</v>
      </c>
      <c r="J14" s="191" t="str">
        <f t="shared" si="7"/>
        <v>4/1</v>
      </c>
      <c r="K14" s="188">
        <f t="shared" si="8"/>
        <v>4</v>
      </c>
      <c r="L14" s="189">
        <f t="shared" si="9"/>
        <v>1</v>
      </c>
      <c r="M14" s="189">
        <f t="shared" si="10"/>
        <v>0</v>
      </c>
      <c r="N14" s="190">
        <f t="shared" si="11"/>
        <v>0</v>
      </c>
      <c r="O14" s="192">
        <f t="shared" si="12"/>
        <v>9</v>
      </c>
      <c r="P14" s="193">
        <f t="shared" si="13"/>
        <v>2</v>
      </c>
      <c r="Q14" s="135" t="str">
        <f t="shared" si="14"/>
        <v>玉野商業</v>
      </c>
    </row>
    <row r="15" spans="1:17" ht="36" customHeight="1">
      <c r="A15" s="57" t="s">
        <v>664</v>
      </c>
      <c r="B15" s="320" t="str">
        <f>IF(G11="","",G11)</f>
        <v>坂出</v>
      </c>
      <c r="C15" s="322"/>
      <c r="D15" s="186" t="str">
        <f>IF(LEFT(G12,1)="W","L W/O",IF(LEFT(G12,1)="L","W W/O",IF(G12="-","-",RIGHT(G12,1)&amp;"-"&amp;LEFT(G12,1))))</f>
        <v>1-3</v>
      </c>
      <c r="E15" s="194" t="str">
        <f>IF(LEFT(G13,1)="W","L W/O",IF(LEFT(G13,1)="L","W W/O",IF(G13="-","-",RIGHT(G13,1)&amp;"-"&amp;LEFT(G13,1))))</f>
        <v>0-3</v>
      </c>
      <c r="F15" s="194" t="str">
        <f>IF(LEFT(G14,1)="W","L W/O",IF(LEFT(G14,1)="L","W W/O",IF(G14="-","-",RIGHT(G14,1)&amp;"-"&amp;LEFT(G14,1))))</f>
        <v>0-3</v>
      </c>
      <c r="G15" s="59"/>
      <c r="H15" s="60" t="s">
        <v>424</v>
      </c>
      <c r="I15" s="139" t="s">
        <v>653</v>
      </c>
      <c r="J15" s="191" t="str">
        <f t="shared" si="7"/>
        <v>0/5</v>
      </c>
      <c r="K15" s="188">
        <f t="shared" si="8"/>
        <v>0</v>
      </c>
      <c r="L15" s="189">
        <f t="shared" si="9"/>
        <v>5</v>
      </c>
      <c r="M15" s="189">
        <f t="shared" si="10"/>
        <v>0</v>
      </c>
      <c r="N15" s="190">
        <f t="shared" si="11"/>
        <v>0</v>
      </c>
      <c r="O15" s="192">
        <f t="shared" si="12"/>
        <v>5</v>
      </c>
      <c r="P15" s="193">
        <f t="shared" si="13"/>
        <v>6</v>
      </c>
      <c r="Q15" s="135" t="str">
        <f t="shared" si="14"/>
        <v>坂出</v>
      </c>
    </row>
    <row r="16" spans="1:17" ht="36" customHeight="1">
      <c r="A16" s="57" t="s">
        <v>665</v>
      </c>
      <c r="B16" s="320" t="str">
        <f>IF(H11="","",H11)</f>
        <v>南宇和</v>
      </c>
      <c r="C16" s="322"/>
      <c r="D16" s="186" t="str">
        <f>IF(LEFT(H12,1)="W","L W/O",IF(LEFT(H12,1)="L","W W/O",IF(H12="-","-",RIGHT(H12,1)&amp;"-"&amp;LEFT(H12,1))))</f>
        <v>1-3</v>
      </c>
      <c r="E16" s="194" t="str">
        <f>IF(LEFT(H13,1)="W","L W/O",IF(LEFT(H13,1)="L","W W/O",IF(H13="-","-",RIGHT(H13,1)&amp;"-"&amp;LEFT(H13,1))))</f>
        <v>1-3</v>
      </c>
      <c r="F16" s="194" t="str">
        <f>IF(LEFT(H14,1)="W","L W/O",IF(LEFT(H14,1)="L","W W/O",IF(H14="-","-",RIGHT(H14,1)&amp;"-"&amp;LEFT(H14,1))))</f>
        <v>1-3</v>
      </c>
      <c r="G16" s="194" t="str">
        <f>IF(LEFT(H15,1)="W","L W/O",IF(LEFT(H15,1)="L","W W/O",IF(H15="-","-",RIGHT(H15,1)&amp;"-"&amp;LEFT(H15,1))))</f>
        <v>3-1</v>
      </c>
      <c r="H16" s="59"/>
      <c r="I16" s="139" t="s">
        <v>424</v>
      </c>
      <c r="J16" s="191" t="str">
        <f t="shared" si="7"/>
        <v>1/4</v>
      </c>
      <c r="K16" s="188">
        <f t="shared" si="8"/>
        <v>1</v>
      </c>
      <c r="L16" s="189">
        <f t="shared" si="9"/>
        <v>4</v>
      </c>
      <c r="M16" s="189">
        <f t="shared" si="10"/>
        <v>0</v>
      </c>
      <c r="N16" s="190">
        <f t="shared" si="11"/>
        <v>0</v>
      </c>
      <c r="O16" s="192">
        <f t="shared" si="12"/>
        <v>6</v>
      </c>
      <c r="P16" s="193">
        <f t="shared" si="13"/>
        <v>5</v>
      </c>
      <c r="Q16" s="135" t="str">
        <f t="shared" si="14"/>
        <v>南宇和</v>
      </c>
    </row>
    <row r="17" spans="1:17" ht="36" customHeight="1" thickBot="1">
      <c r="A17" s="68" t="s">
        <v>666</v>
      </c>
      <c r="B17" s="304" t="str">
        <f>IF(I11="","",I11)</f>
        <v>京都学園</v>
      </c>
      <c r="C17" s="305"/>
      <c r="D17" s="203" t="str">
        <f>IF(LEFT(I12,1)="W","L W/O",IF(LEFT(I12,1)="L","W W/O",IF(I12="-","-",RIGHT(I12,1)&amp;"-"&amp;LEFT(I12,1))))</f>
        <v>3-0</v>
      </c>
      <c r="E17" s="249" t="str">
        <f>IF(LEFT(I13,1)="W","L W/O",IF(LEFT(I13,1)="L","W W/O",IF(I13="-","-",RIGHT(I13,1)&amp;"-"&amp;LEFT(I13,1))))</f>
        <v>3-0</v>
      </c>
      <c r="F17" s="204" t="str">
        <f>IF(LEFT(I14,1)="W","L W/O",IF(LEFT(I14,1)="L","W W/O",IF(I14="-","-",RIGHT(I14,1)&amp;"-"&amp;LEFT(I14,1))))</f>
        <v>3-2</v>
      </c>
      <c r="G17" s="204" t="str">
        <f>IF(LEFT(I15,1)="W","L W/O",IF(LEFT(I15,1)="L","W W/O",IF(I15="-","-",RIGHT(I15,1)&amp;"-"&amp;LEFT(I15,1))))</f>
        <v>3-0</v>
      </c>
      <c r="H17" s="204" t="str">
        <f>IF(LEFT(I16,1)="W","L W/O",IF(LEFT(I16,1)="L","W W/O",IF(I16="-","-",RIGHT(I16,1)&amp;"-"&amp;LEFT(I16,1))))</f>
        <v>3-1</v>
      </c>
      <c r="I17" s="250"/>
      <c r="J17" s="209" t="str">
        <f t="shared" si="7"/>
        <v>5/0</v>
      </c>
      <c r="K17" s="206">
        <f t="shared" si="8"/>
        <v>5</v>
      </c>
      <c r="L17" s="207">
        <f t="shared" si="9"/>
        <v>0</v>
      </c>
      <c r="M17" s="207">
        <f t="shared" si="10"/>
        <v>0</v>
      </c>
      <c r="N17" s="208">
        <f t="shared" si="11"/>
        <v>0</v>
      </c>
      <c r="O17" s="210">
        <f t="shared" si="12"/>
        <v>10</v>
      </c>
      <c r="P17" s="211">
        <f t="shared" si="13"/>
        <v>1</v>
      </c>
      <c r="Q17" s="135" t="str">
        <f t="shared" si="14"/>
        <v>京都学園</v>
      </c>
    </row>
    <row r="18" spans="1:19" s="220" customFormat="1" ht="36" customHeight="1" thickBot="1">
      <c r="A18" s="217"/>
      <c r="B18" s="218"/>
      <c r="C18" s="218"/>
      <c r="D18" s="122"/>
      <c r="E18" s="122"/>
      <c r="F18" s="122"/>
      <c r="G18" s="122"/>
      <c r="H18" s="122"/>
      <c r="I18" s="214"/>
      <c r="J18" s="80"/>
      <c r="K18" s="80"/>
      <c r="L18" s="80"/>
      <c r="M18" s="80"/>
      <c r="N18" s="219"/>
      <c r="O18" s="219"/>
      <c r="P18" s="219"/>
      <c r="S18" s="251"/>
    </row>
    <row r="19" spans="1:16" ht="36" customHeight="1" thickBot="1">
      <c r="A19" s="212"/>
      <c r="B19" s="302" t="s">
        <v>226</v>
      </c>
      <c r="C19" s="303"/>
      <c r="D19" s="252" t="s">
        <v>227</v>
      </c>
      <c r="E19" s="91" t="s">
        <v>228</v>
      </c>
      <c r="F19" s="91" t="s">
        <v>229</v>
      </c>
      <c r="G19" s="91" t="s">
        <v>230</v>
      </c>
      <c r="H19" s="91" t="s">
        <v>231</v>
      </c>
      <c r="I19" s="91" t="s">
        <v>232</v>
      </c>
      <c r="J19" s="174" t="s">
        <v>233</v>
      </c>
      <c r="K19" s="253"/>
      <c r="L19" s="254"/>
      <c r="M19" s="254"/>
      <c r="N19" s="92"/>
      <c r="O19" s="364" t="s">
        <v>234</v>
      </c>
      <c r="P19" s="331"/>
    </row>
    <row r="20" spans="1:16" ht="36" customHeight="1">
      <c r="A20" s="212"/>
      <c r="B20" s="326" t="s">
        <v>667</v>
      </c>
      <c r="C20" s="327"/>
      <c r="D20" s="225" t="s">
        <v>127</v>
      </c>
      <c r="E20" s="226" t="s">
        <v>128</v>
      </c>
      <c r="F20" s="226" t="s">
        <v>129</v>
      </c>
      <c r="G20" s="226" t="s">
        <v>130</v>
      </c>
      <c r="H20" s="226" t="s">
        <v>131</v>
      </c>
      <c r="I20" s="226" t="s">
        <v>132</v>
      </c>
      <c r="J20" s="255" t="s">
        <v>133</v>
      </c>
      <c r="K20" s="94"/>
      <c r="L20" s="256"/>
      <c r="M20" s="256"/>
      <c r="N20" s="257"/>
      <c r="O20" s="365" t="s">
        <v>668</v>
      </c>
      <c r="P20" s="366"/>
    </row>
    <row r="21" spans="1:16" ht="36" customHeight="1">
      <c r="A21" s="212"/>
      <c r="B21" s="353" t="s">
        <v>669</v>
      </c>
      <c r="C21" s="354"/>
      <c r="D21" s="167" t="s">
        <v>134</v>
      </c>
      <c r="E21" s="168" t="s">
        <v>135</v>
      </c>
      <c r="F21" s="168" t="s">
        <v>136</v>
      </c>
      <c r="G21" s="168" t="s">
        <v>137</v>
      </c>
      <c r="H21" s="168" t="s">
        <v>138</v>
      </c>
      <c r="I21" s="168" t="s">
        <v>139</v>
      </c>
      <c r="J21" s="258" t="s">
        <v>140</v>
      </c>
      <c r="K21" s="132"/>
      <c r="L21" s="259"/>
      <c r="M21" s="259"/>
      <c r="N21" s="169"/>
      <c r="O21" s="361" t="s">
        <v>670</v>
      </c>
      <c r="P21" s="334"/>
    </row>
    <row r="22" spans="1:16" ht="36" customHeight="1">
      <c r="A22" s="212"/>
      <c r="B22" s="297" t="s">
        <v>671</v>
      </c>
      <c r="C22" s="298"/>
      <c r="D22" s="102" t="s">
        <v>141</v>
      </c>
      <c r="E22" s="103" t="s">
        <v>142</v>
      </c>
      <c r="F22" s="103" t="s">
        <v>143</v>
      </c>
      <c r="G22" s="103" t="s">
        <v>144</v>
      </c>
      <c r="H22" s="103" t="s">
        <v>145</v>
      </c>
      <c r="I22" s="103" t="s">
        <v>146</v>
      </c>
      <c r="J22" s="260" t="s">
        <v>147</v>
      </c>
      <c r="K22" s="101"/>
      <c r="L22" s="261"/>
      <c r="M22" s="261"/>
      <c r="N22" s="104"/>
      <c r="O22" s="361" t="s">
        <v>672</v>
      </c>
      <c r="P22" s="334"/>
    </row>
    <row r="23" spans="2:16" ht="36" customHeight="1">
      <c r="B23" s="318" t="s">
        <v>673</v>
      </c>
      <c r="C23" s="306"/>
      <c r="D23" s="109" t="s">
        <v>674</v>
      </c>
      <c r="E23" s="110" t="s">
        <v>675</v>
      </c>
      <c r="F23" s="110" t="s">
        <v>676</v>
      </c>
      <c r="G23" s="110" t="s">
        <v>677</v>
      </c>
      <c r="H23" s="110" t="s">
        <v>678</v>
      </c>
      <c r="I23" s="110" t="s">
        <v>679</v>
      </c>
      <c r="J23" s="262" t="s">
        <v>680</v>
      </c>
      <c r="K23" s="108"/>
      <c r="L23" s="263"/>
      <c r="M23" s="263"/>
      <c r="N23" s="111"/>
      <c r="O23" s="361" t="s">
        <v>681</v>
      </c>
      <c r="P23" s="334"/>
    </row>
    <row r="24" spans="2:16" ht="36" customHeight="1" thickBot="1">
      <c r="B24" s="307" t="s">
        <v>682</v>
      </c>
      <c r="C24" s="308"/>
      <c r="D24" s="114" t="s">
        <v>683</v>
      </c>
      <c r="E24" s="115" t="s">
        <v>684</v>
      </c>
      <c r="F24" s="115" t="s">
        <v>685</v>
      </c>
      <c r="G24" s="115" t="s">
        <v>686</v>
      </c>
      <c r="H24" s="115" t="s">
        <v>687</v>
      </c>
      <c r="I24" s="115" t="s">
        <v>688</v>
      </c>
      <c r="J24" s="264" t="s">
        <v>689</v>
      </c>
      <c r="K24" s="113"/>
      <c r="L24" s="265"/>
      <c r="M24" s="265"/>
      <c r="N24" s="116"/>
      <c r="O24" s="361" t="s">
        <v>690</v>
      </c>
      <c r="P24" s="334"/>
    </row>
    <row r="25" spans="2:16" ht="36" customHeight="1" thickBot="1">
      <c r="B25" s="170"/>
      <c r="C25" s="170"/>
      <c r="D25" s="171"/>
      <c r="E25" s="171"/>
      <c r="F25" s="171"/>
      <c r="G25" s="171"/>
      <c r="H25" s="171"/>
      <c r="I25" s="281" t="s">
        <v>691</v>
      </c>
      <c r="J25" s="266" t="s">
        <v>692</v>
      </c>
      <c r="K25" s="267"/>
      <c r="L25" s="268"/>
      <c r="M25" s="226"/>
      <c r="N25" s="257"/>
      <c r="O25" s="362" t="s">
        <v>693</v>
      </c>
      <c r="P25" s="363"/>
    </row>
    <row r="26" ht="36" customHeight="1">
      <c r="H26" s="246"/>
    </row>
  </sheetData>
  <sheetProtection/>
  <mergeCells count="38">
    <mergeCell ref="O2:P2"/>
    <mergeCell ref="O3:P3"/>
    <mergeCell ref="O4:P4"/>
    <mergeCell ref="O5:P5"/>
    <mergeCell ref="O6:P6"/>
    <mergeCell ref="O7:P7"/>
    <mergeCell ref="O8:P8"/>
    <mergeCell ref="O9:P9"/>
    <mergeCell ref="O23:P23"/>
    <mergeCell ref="A11:B11"/>
    <mergeCell ref="B12:C12"/>
    <mergeCell ref="B13:C13"/>
    <mergeCell ref="O19:P19"/>
    <mergeCell ref="O20:P20"/>
    <mergeCell ref="O21:P21"/>
    <mergeCell ref="O22:P22"/>
    <mergeCell ref="B24:C24"/>
    <mergeCell ref="B23:C23"/>
    <mergeCell ref="B16:C16"/>
    <mergeCell ref="B17:C17"/>
    <mergeCell ref="B19:C19"/>
    <mergeCell ref="B22:C22"/>
    <mergeCell ref="B8:C8"/>
    <mergeCell ref="B20:C20"/>
    <mergeCell ref="B21:C21"/>
    <mergeCell ref="B15:C15"/>
    <mergeCell ref="B14:C14"/>
    <mergeCell ref="B9:C9"/>
    <mergeCell ref="O24:P24"/>
    <mergeCell ref="O25:P25"/>
    <mergeCell ref="A1:B1"/>
    <mergeCell ref="C1:D1"/>
    <mergeCell ref="B7:C7"/>
    <mergeCell ref="A2:B2"/>
    <mergeCell ref="B6:C6"/>
    <mergeCell ref="B3:C3"/>
    <mergeCell ref="B4:C4"/>
    <mergeCell ref="B5:C5"/>
  </mergeCells>
  <conditionalFormatting sqref="R3:R9">
    <cfRule type="expression" priority="1" dxfId="1" stopIfTrue="1">
      <formula>COUNTIF($R$3:$R$9,R3)&gt;1</formula>
    </cfRule>
  </conditionalFormatting>
  <conditionalFormatting sqref="P12:P17">
    <cfRule type="expression" priority="2" dxfId="1" stopIfTrue="1">
      <formula>COUNTIF($P$12:$P$17,P12)&gt;1</formula>
    </cfRule>
  </conditionalFormatting>
  <dataValidations count="1">
    <dataValidation allowBlank="1" showInputMessage="1" showErrorMessage="1" imeMode="off" sqref="I13:I16 F13:H13 H14:H15 G14 E12:I12 E3:J3 F4:H4 H5:H6 G5 I4:J7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3"/>
  <headerFooter alignWithMargins="0">
    <oddFooter>&amp;C－２３－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0"/>
  <sheetViews>
    <sheetView tabSelected="1" view="pageBreakPreview" zoomScale="60" zoomScaleNormal="70" workbookViewId="0" topLeftCell="A1">
      <selection activeCell="R20" sqref="R20"/>
    </sheetView>
  </sheetViews>
  <sheetFormatPr defaultColWidth="10.625" defaultRowHeight="25.5" customHeight="1"/>
  <cols>
    <col min="1" max="16384" width="10.625" style="280" customWidth="1"/>
  </cols>
  <sheetData>
    <row r="1" spans="1:16" s="1" customFormat="1" ht="30" customHeight="1">
      <c r="A1" s="311" t="s">
        <v>694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3" s="1" customFormat="1" ht="30" customHeight="1" thickBot="1">
      <c r="A2" s="2" t="s">
        <v>149</v>
      </c>
      <c r="B2" s="314"/>
      <c r="C2" s="314"/>
    </row>
    <row r="3" spans="1:16" s="1" customFormat="1" ht="36.75" customHeight="1">
      <c r="A3" s="312"/>
      <c r="B3" s="378" t="s">
        <v>695</v>
      </c>
      <c r="C3" s="375"/>
      <c r="D3" s="376"/>
      <c r="E3" s="375" t="s">
        <v>696</v>
      </c>
      <c r="F3" s="375"/>
      <c r="G3" s="375"/>
      <c r="H3" s="378" t="s">
        <v>697</v>
      </c>
      <c r="I3" s="375"/>
      <c r="J3" s="376"/>
      <c r="K3" s="375" t="s">
        <v>698</v>
      </c>
      <c r="L3" s="375"/>
      <c r="M3" s="375"/>
      <c r="N3" s="378" t="s">
        <v>699</v>
      </c>
      <c r="O3" s="375"/>
      <c r="P3" s="376"/>
    </row>
    <row r="4" spans="1:16" s="1" customFormat="1" ht="36.75" customHeight="1" thickBot="1">
      <c r="A4" s="377"/>
      <c r="B4" s="269" t="s">
        <v>707</v>
      </c>
      <c r="C4" s="270" t="s">
        <v>708</v>
      </c>
      <c r="D4" s="271" t="s">
        <v>709</v>
      </c>
      <c r="E4" s="272" t="s">
        <v>707</v>
      </c>
      <c r="F4" s="270" t="s">
        <v>708</v>
      </c>
      <c r="G4" s="273" t="s">
        <v>709</v>
      </c>
      <c r="H4" s="269" t="s">
        <v>707</v>
      </c>
      <c r="I4" s="270" t="s">
        <v>708</v>
      </c>
      <c r="J4" s="271" t="s">
        <v>709</v>
      </c>
      <c r="K4" s="272" t="s">
        <v>707</v>
      </c>
      <c r="L4" s="270" t="s">
        <v>708</v>
      </c>
      <c r="M4" s="273" t="s">
        <v>709</v>
      </c>
      <c r="N4" s="269" t="s">
        <v>707</v>
      </c>
      <c r="O4" s="270" t="s">
        <v>708</v>
      </c>
      <c r="P4" s="271" t="s">
        <v>709</v>
      </c>
    </row>
    <row r="5" spans="1:16" s="1" customFormat="1" ht="36.75" customHeight="1">
      <c r="A5" s="274">
        <v>1</v>
      </c>
      <c r="B5" s="10" t="s">
        <v>0</v>
      </c>
      <c r="C5" s="11" t="s">
        <v>5</v>
      </c>
      <c r="D5" s="13" t="s">
        <v>13</v>
      </c>
      <c r="E5" s="10" t="s">
        <v>15</v>
      </c>
      <c r="F5" s="11" t="s">
        <v>23</v>
      </c>
      <c r="G5" s="13" t="s">
        <v>29</v>
      </c>
      <c r="H5" s="10" t="s">
        <v>31</v>
      </c>
      <c r="I5" s="11" t="s">
        <v>38</v>
      </c>
      <c r="J5" s="13" t="s">
        <v>43</v>
      </c>
      <c r="K5" s="10" t="s">
        <v>49</v>
      </c>
      <c r="L5" s="11" t="s">
        <v>50</v>
      </c>
      <c r="M5" s="13" t="s">
        <v>57</v>
      </c>
      <c r="N5" s="10" t="s">
        <v>60</v>
      </c>
      <c r="O5" s="11" t="s">
        <v>68</v>
      </c>
      <c r="P5" s="13" t="s">
        <v>73</v>
      </c>
    </row>
    <row r="6" spans="1:16" s="1" customFormat="1" ht="36.75" customHeight="1">
      <c r="A6" s="15">
        <v>2</v>
      </c>
      <c r="B6" s="16" t="s">
        <v>3</v>
      </c>
      <c r="C6" s="17" t="s">
        <v>7</v>
      </c>
      <c r="D6" s="20" t="s">
        <v>10</v>
      </c>
      <c r="E6" s="16" t="s">
        <v>18</v>
      </c>
      <c r="F6" s="17" t="s">
        <v>20</v>
      </c>
      <c r="G6" s="20" t="s">
        <v>28</v>
      </c>
      <c r="H6" s="16" t="s">
        <v>30</v>
      </c>
      <c r="I6" s="17" t="s">
        <v>37</v>
      </c>
      <c r="J6" s="20" t="s">
        <v>44</v>
      </c>
      <c r="K6" s="16" t="s">
        <v>48</v>
      </c>
      <c r="L6" s="17" t="s">
        <v>51</v>
      </c>
      <c r="M6" s="20" t="s">
        <v>58</v>
      </c>
      <c r="N6" s="16" t="s">
        <v>61</v>
      </c>
      <c r="O6" s="17" t="s">
        <v>65</v>
      </c>
      <c r="P6" s="20" t="s">
        <v>70</v>
      </c>
    </row>
    <row r="7" spans="1:16" s="1" customFormat="1" ht="36.75" customHeight="1">
      <c r="A7" s="15">
        <v>3</v>
      </c>
      <c r="B7" s="16" t="s">
        <v>1</v>
      </c>
      <c r="C7" s="17" t="s">
        <v>9</v>
      </c>
      <c r="D7" s="20" t="s">
        <v>14</v>
      </c>
      <c r="E7" s="16" t="s">
        <v>17</v>
      </c>
      <c r="F7" s="17" t="s">
        <v>24</v>
      </c>
      <c r="G7" s="20" t="s">
        <v>27</v>
      </c>
      <c r="H7" s="16" t="s">
        <v>32</v>
      </c>
      <c r="I7" s="17" t="s">
        <v>36</v>
      </c>
      <c r="J7" s="20" t="s">
        <v>42</v>
      </c>
      <c r="K7" s="16" t="s">
        <v>47</v>
      </c>
      <c r="L7" s="17" t="s">
        <v>52</v>
      </c>
      <c r="M7" s="20" t="s">
        <v>59</v>
      </c>
      <c r="N7" s="16" t="s">
        <v>63</v>
      </c>
      <c r="O7" s="17" t="s">
        <v>66</v>
      </c>
      <c r="P7" s="20" t="s">
        <v>71</v>
      </c>
    </row>
    <row r="8" spans="1:16" s="1" customFormat="1" ht="36.75" customHeight="1">
      <c r="A8" s="15">
        <v>4</v>
      </c>
      <c r="B8" s="16" t="s">
        <v>2</v>
      </c>
      <c r="C8" s="17" t="s">
        <v>6</v>
      </c>
      <c r="D8" s="20" t="s">
        <v>12</v>
      </c>
      <c r="E8" s="16" t="s">
        <v>19</v>
      </c>
      <c r="F8" s="17" t="s">
        <v>21</v>
      </c>
      <c r="G8" s="20" t="s">
        <v>25</v>
      </c>
      <c r="H8" s="16" t="s">
        <v>34</v>
      </c>
      <c r="I8" s="17" t="s">
        <v>35</v>
      </c>
      <c r="J8" s="20" t="s">
        <v>40</v>
      </c>
      <c r="K8" s="16" t="s">
        <v>46</v>
      </c>
      <c r="L8" s="17" t="s">
        <v>53</v>
      </c>
      <c r="M8" s="20" t="s">
        <v>55</v>
      </c>
      <c r="N8" s="16" t="s">
        <v>64</v>
      </c>
      <c r="O8" s="17" t="s">
        <v>75</v>
      </c>
      <c r="P8" s="20" t="s">
        <v>72</v>
      </c>
    </row>
    <row r="9" spans="1:16" s="1" customFormat="1" ht="36.75" customHeight="1">
      <c r="A9" s="21">
        <v>5</v>
      </c>
      <c r="B9" s="22" t="s">
        <v>4</v>
      </c>
      <c r="C9" s="23" t="s">
        <v>8</v>
      </c>
      <c r="D9" s="26" t="s">
        <v>11</v>
      </c>
      <c r="E9" s="22" t="s">
        <v>16</v>
      </c>
      <c r="F9" s="23" t="s">
        <v>22</v>
      </c>
      <c r="G9" s="26" t="s">
        <v>26</v>
      </c>
      <c r="H9" s="22" t="s">
        <v>33</v>
      </c>
      <c r="I9" s="23" t="s">
        <v>39</v>
      </c>
      <c r="J9" s="26" t="s">
        <v>41</v>
      </c>
      <c r="K9" s="22" t="s">
        <v>45</v>
      </c>
      <c r="L9" s="23" t="s">
        <v>54</v>
      </c>
      <c r="M9" s="26" t="s">
        <v>56</v>
      </c>
      <c r="N9" s="22" t="s">
        <v>62</v>
      </c>
      <c r="O9" s="23" t="s">
        <v>67</v>
      </c>
      <c r="P9" s="26" t="s">
        <v>74</v>
      </c>
    </row>
    <row r="10" spans="1:16" s="1" customFormat="1" ht="36.75" customHeight="1" thickBot="1">
      <c r="A10" s="27">
        <v>6</v>
      </c>
      <c r="B10" s="28"/>
      <c r="C10" s="29"/>
      <c r="D10" s="32"/>
      <c r="E10" s="28"/>
      <c r="F10" s="29"/>
      <c r="G10" s="32"/>
      <c r="H10" s="28"/>
      <c r="I10" s="29"/>
      <c r="J10" s="32"/>
      <c r="K10" s="28"/>
      <c r="L10" s="29"/>
      <c r="M10" s="32"/>
      <c r="N10" s="28"/>
      <c r="O10" s="36" t="s">
        <v>69</v>
      </c>
      <c r="P10" s="32"/>
    </row>
    <row r="11" spans="1:3" s="1" customFormat="1" ht="30" customHeight="1" thickBot="1">
      <c r="A11" s="2" t="s">
        <v>169</v>
      </c>
      <c r="B11" s="314"/>
      <c r="C11" s="314"/>
    </row>
    <row r="12" spans="1:16" s="1" customFormat="1" ht="36.75" customHeight="1">
      <c r="A12" s="379"/>
      <c r="B12" s="378" t="s">
        <v>695</v>
      </c>
      <c r="C12" s="376"/>
      <c r="D12" s="378" t="s">
        <v>696</v>
      </c>
      <c r="E12" s="376"/>
      <c r="F12" s="375" t="s">
        <v>697</v>
      </c>
      <c r="G12" s="375"/>
      <c r="H12" s="378" t="s">
        <v>698</v>
      </c>
      <c r="I12" s="376"/>
      <c r="J12" s="375" t="s">
        <v>699</v>
      </c>
      <c r="K12" s="376"/>
      <c r="L12" s="275"/>
      <c r="M12" s="275"/>
      <c r="N12" s="275"/>
      <c r="O12" s="275"/>
      <c r="P12" s="275"/>
    </row>
    <row r="13" spans="1:16" s="1" customFormat="1" ht="36.75" customHeight="1" thickBot="1">
      <c r="A13" s="380"/>
      <c r="B13" s="269" t="s">
        <v>707</v>
      </c>
      <c r="C13" s="271" t="s">
        <v>708</v>
      </c>
      <c r="D13" s="269" t="s">
        <v>707</v>
      </c>
      <c r="E13" s="271" t="s">
        <v>708</v>
      </c>
      <c r="F13" s="272" t="s">
        <v>707</v>
      </c>
      <c r="G13" s="273" t="s">
        <v>708</v>
      </c>
      <c r="H13" s="269" t="s">
        <v>707</v>
      </c>
      <c r="I13" s="271" t="s">
        <v>708</v>
      </c>
      <c r="J13" s="272" t="s">
        <v>707</v>
      </c>
      <c r="K13" s="271" t="s">
        <v>708</v>
      </c>
      <c r="L13" s="276"/>
      <c r="M13" s="276"/>
      <c r="N13" s="276"/>
      <c r="O13" s="276"/>
      <c r="P13" s="276"/>
    </row>
    <row r="14" spans="1:16" s="1" customFormat="1" ht="36.75" customHeight="1">
      <c r="A14" s="277">
        <v>1</v>
      </c>
      <c r="B14" s="10" t="s">
        <v>77</v>
      </c>
      <c r="C14" s="13" t="s">
        <v>80</v>
      </c>
      <c r="D14" s="10" t="s">
        <v>83</v>
      </c>
      <c r="E14" s="13" t="s">
        <v>87</v>
      </c>
      <c r="F14" s="10" t="s">
        <v>89</v>
      </c>
      <c r="G14" s="13" t="s">
        <v>93</v>
      </c>
      <c r="H14" s="10" t="s">
        <v>59</v>
      </c>
      <c r="I14" s="13" t="s">
        <v>103</v>
      </c>
      <c r="J14" s="12" t="s">
        <v>20</v>
      </c>
      <c r="K14" s="13" t="s">
        <v>108</v>
      </c>
      <c r="L14" s="218"/>
      <c r="M14" s="218"/>
      <c r="N14" s="218"/>
      <c r="O14" s="218"/>
      <c r="P14" s="218"/>
    </row>
    <row r="15" spans="1:16" s="1" customFormat="1" ht="36.75" customHeight="1">
      <c r="A15" s="278">
        <v>2</v>
      </c>
      <c r="B15" s="16" t="s">
        <v>5</v>
      </c>
      <c r="C15" s="20" t="s">
        <v>82</v>
      </c>
      <c r="D15" s="16" t="s">
        <v>44</v>
      </c>
      <c r="E15" s="20" t="s">
        <v>88</v>
      </c>
      <c r="F15" s="16" t="s">
        <v>31</v>
      </c>
      <c r="G15" s="20" t="s">
        <v>27</v>
      </c>
      <c r="H15" s="16" t="s">
        <v>100</v>
      </c>
      <c r="I15" s="20" t="s">
        <v>104</v>
      </c>
      <c r="J15" s="19" t="s">
        <v>105</v>
      </c>
      <c r="K15" s="20" t="s">
        <v>106</v>
      </c>
      <c r="L15" s="218"/>
      <c r="M15" s="218"/>
      <c r="N15" s="218"/>
      <c r="O15" s="218"/>
      <c r="P15" s="218"/>
    </row>
    <row r="16" spans="1:16" s="1" customFormat="1" ht="36.75" customHeight="1">
      <c r="A16" s="278">
        <v>3</v>
      </c>
      <c r="B16" s="16" t="s">
        <v>76</v>
      </c>
      <c r="C16" s="20" t="s">
        <v>81</v>
      </c>
      <c r="D16" s="16" t="s">
        <v>23</v>
      </c>
      <c r="E16" s="20" t="s">
        <v>1</v>
      </c>
      <c r="F16" s="16" t="s">
        <v>92</v>
      </c>
      <c r="G16" s="20" t="s">
        <v>73</v>
      </c>
      <c r="H16" s="16" t="s">
        <v>99</v>
      </c>
      <c r="I16" s="20" t="s">
        <v>50</v>
      </c>
      <c r="J16" s="19" t="s">
        <v>15</v>
      </c>
      <c r="K16" s="20" t="s">
        <v>46</v>
      </c>
      <c r="L16" s="218"/>
      <c r="M16" s="218"/>
      <c r="N16" s="218"/>
      <c r="O16" s="218"/>
      <c r="P16" s="218"/>
    </row>
    <row r="17" spans="1:16" s="1" customFormat="1" ht="36.75" customHeight="1">
      <c r="A17" s="278">
        <v>4</v>
      </c>
      <c r="B17" s="16" t="s">
        <v>9</v>
      </c>
      <c r="C17" s="20" t="s">
        <v>69</v>
      </c>
      <c r="D17" s="16" t="s">
        <v>63</v>
      </c>
      <c r="E17" s="20" t="s">
        <v>86</v>
      </c>
      <c r="F17" s="16" t="s">
        <v>2</v>
      </c>
      <c r="G17" s="20" t="s">
        <v>94</v>
      </c>
      <c r="H17" s="16" t="s">
        <v>98</v>
      </c>
      <c r="I17" s="20" t="s">
        <v>61</v>
      </c>
      <c r="J17" s="19" t="s">
        <v>56</v>
      </c>
      <c r="K17" s="20" t="s">
        <v>41</v>
      </c>
      <c r="L17" s="218"/>
      <c r="M17" s="218"/>
      <c r="N17" s="218"/>
      <c r="O17" s="218"/>
      <c r="P17" s="218"/>
    </row>
    <row r="18" spans="1:16" s="1" customFormat="1" ht="36.75" customHeight="1">
      <c r="A18" s="278">
        <v>5</v>
      </c>
      <c r="B18" s="16" t="s">
        <v>78</v>
      </c>
      <c r="C18" s="20" t="s">
        <v>10</v>
      </c>
      <c r="D18" s="16" t="s">
        <v>84</v>
      </c>
      <c r="E18" s="20" t="s">
        <v>51</v>
      </c>
      <c r="F18" s="16" t="s">
        <v>90</v>
      </c>
      <c r="G18" s="20" t="s">
        <v>95</v>
      </c>
      <c r="H18" s="16" t="s">
        <v>40</v>
      </c>
      <c r="I18" s="20" t="s">
        <v>32</v>
      </c>
      <c r="J18" s="19" t="s">
        <v>53</v>
      </c>
      <c r="K18" s="20" t="s">
        <v>107</v>
      </c>
      <c r="L18" s="218"/>
      <c r="M18" s="218"/>
      <c r="N18" s="218"/>
      <c r="O18" s="218"/>
      <c r="P18" s="218"/>
    </row>
    <row r="19" spans="1:16" s="1" customFormat="1" ht="36.75" customHeight="1">
      <c r="A19" s="278">
        <v>6</v>
      </c>
      <c r="B19" s="16" t="s">
        <v>3</v>
      </c>
      <c r="C19" s="20" t="s">
        <v>8</v>
      </c>
      <c r="D19" s="16" t="s">
        <v>17</v>
      </c>
      <c r="E19" s="20" t="s">
        <v>13</v>
      </c>
      <c r="F19" s="16" t="s">
        <v>91</v>
      </c>
      <c r="G19" s="20" t="s">
        <v>97</v>
      </c>
      <c r="H19" s="16" t="s">
        <v>101</v>
      </c>
      <c r="I19" s="20" t="s">
        <v>102</v>
      </c>
      <c r="J19" s="19" t="s">
        <v>45</v>
      </c>
      <c r="K19" s="20" t="s">
        <v>39</v>
      </c>
      <c r="L19" s="218"/>
      <c r="M19" s="218"/>
      <c r="N19" s="218"/>
      <c r="O19" s="218"/>
      <c r="P19" s="218"/>
    </row>
    <row r="20" spans="1:16" s="1" customFormat="1" ht="36.75" customHeight="1" thickBot="1">
      <c r="A20" s="279">
        <v>7</v>
      </c>
      <c r="B20" s="35" t="s">
        <v>79</v>
      </c>
      <c r="C20" s="30" t="s">
        <v>21</v>
      </c>
      <c r="D20" s="35" t="s">
        <v>85</v>
      </c>
      <c r="E20" s="30" t="s">
        <v>7</v>
      </c>
      <c r="F20" s="35" t="s">
        <v>72</v>
      </c>
      <c r="G20" s="30" t="s">
        <v>96</v>
      </c>
      <c r="H20" s="35" t="s">
        <v>37</v>
      </c>
      <c r="I20" s="30" t="s">
        <v>25</v>
      </c>
      <c r="J20" s="35" t="s">
        <v>75</v>
      </c>
      <c r="K20" s="32"/>
      <c r="L20" s="218"/>
      <c r="M20" s="218"/>
      <c r="N20" s="218"/>
      <c r="O20" s="218"/>
      <c r="P20" s="218"/>
    </row>
  </sheetData>
  <sheetProtection/>
  <mergeCells count="15">
    <mergeCell ref="A1:P1"/>
    <mergeCell ref="N3:P3"/>
    <mergeCell ref="A12:A13"/>
    <mergeCell ref="B11:C11"/>
    <mergeCell ref="B12:C12"/>
    <mergeCell ref="H3:J3"/>
    <mergeCell ref="K3:M3"/>
    <mergeCell ref="D12:E12"/>
    <mergeCell ref="F12:G12"/>
    <mergeCell ref="H12:I12"/>
    <mergeCell ref="J12:K12"/>
    <mergeCell ref="A3:A4"/>
    <mergeCell ref="B3:D3"/>
    <mergeCell ref="B2:C2"/>
    <mergeCell ref="E3:G3"/>
  </mergeCells>
  <conditionalFormatting sqref="B14:P20 B5:P10">
    <cfRule type="expression" priority="1" dxfId="0" stopIfTrue="1">
      <formula>ISERROR(B5)=TRUE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Z31"/>
  <sheetViews>
    <sheetView workbookViewId="0" topLeftCell="A2">
      <selection activeCell="I15" sqref="I15"/>
    </sheetView>
  </sheetViews>
  <sheetFormatPr defaultColWidth="9.00390625" defaultRowHeight="25.5" customHeight="1"/>
  <cols>
    <col min="1" max="2" width="4.625" style="39" customWidth="1"/>
    <col min="3" max="9" width="10.625" style="39" customWidth="1"/>
    <col min="10" max="10" width="5.625" style="39" customWidth="1"/>
    <col min="11" max="12" width="7.00390625" style="39" hidden="1" customWidth="1"/>
    <col min="13" max="14" width="7.125" style="39" hidden="1" customWidth="1"/>
    <col min="15" max="15" width="5.625" style="39" customWidth="1"/>
    <col min="16" max="16" width="9.00390625" style="39" hidden="1" customWidth="1"/>
    <col min="17" max="17" width="10.625" style="39" customWidth="1"/>
    <col min="18" max="27" width="2.75390625" style="39" customWidth="1"/>
    <col min="28" max="16384" width="9.00390625" style="39" customWidth="1"/>
  </cols>
  <sheetData>
    <row r="1" spans="1:15" s="1" customFormat="1" ht="29.25" customHeight="1" thickBot="1">
      <c r="A1" s="309" t="s">
        <v>149</v>
      </c>
      <c r="B1" s="309"/>
      <c r="C1" s="309" t="s">
        <v>185</v>
      </c>
      <c r="D1" s="309"/>
      <c r="E1" s="37" t="s">
        <v>186</v>
      </c>
      <c r="F1" s="38"/>
      <c r="G1" s="38"/>
      <c r="H1" s="38"/>
      <c r="I1" s="38"/>
      <c r="J1" s="38"/>
      <c r="K1" s="39"/>
      <c r="L1" s="39"/>
      <c r="M1" s="39"/>
      <c r="N1" s="39"/>
      <c r="O1" s="39"/>
    </row>
    <row r="2" spans="1:15" ht="29.25" customHeight="1" thickBot="1">
      <c r="A2" s="310" t="s">
        <v>187</v>
      </c>
      <c r="B2" s="301"/>
      <c r="C2" s="40" t="s">
        <v>188</v>
      </c>
      <c r="D2" s="41" t="str">
        <f>IF('予選ﾘｰｸﾞ順位'!B5="","",'予選ﾘｰｸﾞ順位'!B5)</f>
        <v>明徳義塾</v>
      </c>
      <c r="E2" s="42" t="str">
        <f>IF('予選ﾘｰｸﾞ順位'!C5="","",'予選ﾘｰｸﾞ順位'!C5)</f>
        <v>佐賀商Ａ</v>
      </c>
      <c r="F2" s="42" t="str">
        <f>IF('予選ﾘｰｸﾞ順位'!D5="","",'予選ﾘｰｸﾞ順位'!D5)</f>
        <v>高松中央Ｂ</v>
      </c>
      <c r="G2" s="42" t="str">
        <f>IF('予選ﾘｰｸﾞ順位'!E5="","",'予選ﾘｰｸﾞ順位'!E5)</f>
        <v>鳥取敬愛Ａ</v>
      </c>
      <c r="H2" s="42" t="str">
        <f>IF('予選ﾘｰｸﾞ順位'!F5="","",'予選ﾘｰｸﾞ順位'!F5)</f>
        <v>多度津</v>
      </c>
      <c r="I2" s="43" t="s">
        <v>189</v>
      </c>
      <c r="J2" s="44" t="s">
        <v>190</v>
      </c>
      <c r="K2" s="45" t="s">
        <v>191</v>
      </c>
      <c r="L2" s="46" t="s">
        <v>192</v>
      </c>
      <c r="M2" s="46" t="s">
        <v>193</v>
      </c>
      <c r="N2" s="46" t="s">
        <v>194</v>
      </c>
      <c r="O2" s="47" t="s">
        <v>195</v>
      </c>
    </row>
    <row r="3" spans="1:16" ht="29.25" customHeight="1">
      <c r="A3" s="48" t="s">
        <v>196</v>
      </c>
      <c r="B3" s="300" t="str">
        <f>IF(D2="","",D2)</f>
        <v>明徳義塾</v>
      </c>
      <c r="C3" s="319"/>
      <c r="D3" s="49"/>
      <c r="E3" s="50" t="s">
        <v>197</v>
      </c>
      <c r="F3" s="50" t="s">
        <v>197</v>
      </c>
      <c r="G3" s="50" t="s">
        <v>197</v>
      </c>
      <c r="H3" s="50" t="s">
        <v>197</v>
      </c>
      <c r="I3" s="51" t="str">
        <f>IF(SUM(K3:N3)=0,"/",K3+M3&amp;"/"&amp;L3+N3)</f>
        <v>4/0</v>
      </c>
      <c r="J3" s="52">
        <f>IF(SUM(K3:N3)=0,"",K3*2+L3+M3*2)</f>
        <v>8</v>
      </c>
      <c r="K3" s="53">
        <f>IF(LEFT(H3,1)="3",1,0)+IF(LEFT(G3,1)="3",1,0)+IF(LEFT(F3,1)="3",1,0)+IF(LEFT(E3,1)="3",1,0)+IF(LEFT(D3,1)="3",1,0)</f>
        <v>4</v>
      </c>
      <c r="L3" s="54">
        <f>IF(RIGHT(H3,1)="3",1,0)+IF(RIGHT(G3,1)="3",1,0)+IF(RIGHT(F3,1)="3",1,0)+IF(RIGHT(E3,1)="3",1,0)+IF(RIGHT(D3,1)="3",1,0)</f>
        <v>0</v>
      </c>
      <c r="M3" s="55">
        <f>IF(LEFT(H3,1)="W",1,0)+IF(LEFT(G3,1)="W",1,0)+IF(LEFT(F3,1)="W",1,0)+IF(LEFT(E3,1)="W",1,0)+IF(LEFT(D3,1)="W",1,0)</f>
        <v>0</v>
      </c>
      <c r="N3" s="55">
        <f>IF(LEFT(H3,1)="L",1,0)+IF(LEFT(G3,1)="L",1,0)+IF(LEFT(F3,1)="L",1,0)+IF(LEFT(E3,1)="L",1,0)+IF(LEFT(D3,1)="L",1,0)</f>
        <v>0</v>
      </c>
      <c r="O3" s="56">
        <f>IF(SUM(K3:N3)=0,"",RANK(J3,J3:N7,0))</f>
        <v>1</v>
      </c>
      <c r="P3" s="39" t="str">
        <f>B3</f>
        <v>明徳義塾</v>
      </c>
    </row>
    <row r="4" spans="1:16" ht="29.25" customHeight="1">
      <c r="A4" s="57" t="s">
        <v>198</v>
      </c>
      <c r="B4" s="320" t="str">
        <f>IF(E2="","",E2)</f>
        <v>佐賀商Ａ</v>
      </c>
      <c r="C4" s="321"/>
      <c r="D4" s="58" t="str">
        <f>IF(LEFT(E3,1)="W","L W/O",IF(LEFT(E3,1)="L","W W/O",IF(E3="-","-",RIGHT(E3,1)&amp;"-"&amp;LEFT(E3,1))))</f>
        <v>0-3</v>
      </c>
      <c r="E4" s="59"/>
      <c r="F4" s="60" t="s">
        <v>199</v>
      </c>
      <c r="G4" s="60" t="s">
        <v>200</v>
      </c>
      <c r="H4" s="60" t="s">
        <v>201</v>
      </c>
      <c r="I4" s="61" t="str">
        <f>IF(SUM(K4:N4)=0,"/",K4+M4&amp;"/"&amp;L4+N4)</f>
        <v>2/2</v>
      </c>
      <c r="J4" s="62">
        <f>IF(SUM(K4:N4)=0,"",K4*2+L4+M4*2)</f>
        <v>6</v>
      </c>
      <c r="K4" s="63">
        <f>IF(LEFT(H4,1)="3",1,0)+IF(LEFT(G4,1)="3",1,0)+IF(LEFT(F4,1)="3",1,0)+IF(LEFT(E4,1)="3",1,0)+IF(LEFT(D4,1)="3",1,0)</f>
        <v>2</v>
      </c>
      <c r="L4" s="64">
        <f>IF(RIGHT(H4,1)="3",1,0)+IF(RIGHT(G4,1)="3",1,0)+IF(RIGHT(F4,1)="3",1,0)+IF(RIGHT(E4,1)="3",1,0)+IF(RIGHT(D4,1)="3",1,0)</f>
        <v>2</v>
      </c>
      <c r="M4" s="65">
        <f>IF(LEFT(H4,1)="W",1,0)+IF(LEFT(G4,1)="W",1,0)+IF(LEFT(F4,1)="W",1,0)+IF(LEFT(E4,1)="W",1,0)+IF(LEFT(D4,1)="W",1,0)</f>
        <v>0</v>
      </c>
      <c r="N4" s="65">
        <f>IF(LEFT(H4,1)="L",1,0)+IF(LEFT(G4,1)="L",1,0)+IF(LEFT(F4,1)="L",1,0)+IF(LEFT(E4,1)="L",1,0)+IF(LEFT(D4,1)="L",1,0)</f>
        <v>0</v>
      </c>
      <c r="O4" s="66">
        <f>IF(SUM(K4:N4)=0,"",RANK(J4,J3:J7,0))</f>
        <v>3</v>
      </c>
      <c r="P4" s="39" t="str">
        <f>B4</f>
        <v>佐賀商Ａ</v>
      </c>
    </row>
    <row r="5" spans="1:16" ht="29.25" customHeight="1">
      <c r="A5" s="57" t="s">
        <v>202</v>
      </c>
      <c r="B5" s="320" t="str">
        <f>IF(F2="","",F2)</f>
        <v>高松中央Ｂ</v>
      </c>
      <c r="C5" s="321"/>
      <c r="D5" s="58" t="str">
        <f>IF(LEFT(F3,1)="W","L W/O",IF(LEFT(F3,1)="L","W W/O",IF(F3="-","-",RIGHT(F3,1)&amp;"-"&amp;LEFT(F3,1))))</f>
        <v>0-3</v>
      </c>
      <c r="E5" s="67" t="str">
        <f>IF(LEFT(F4,1)="W","L W/O",IF(LEFT(F4,1)="L","W W/O",IF(F4="-","-",RIGHT(F4,1)&amp;"-"&amp;LEFT(F4,1))))</f>
        <v>1-3</v>
      </c>
      <c r="F5" s="59"/>
      <c r="G5" s="60" t="s">
        <v>203</v>
      </c>
      <c r="H5" s="60" t="s">
        <v>201</v>
      </c>
      <c r="I5" s="61" t="str">
        <f>IF(SUM(K5:N5)=0,"/",K5+M5&amp;"/"&amp;L5+N5)</f>
        <v>1/3</v>
      </c>
      <c r="J5" s="62">
        <f>IF(SUM(K5:N5)=0,"",K5*2+L5+M5*2)</f>
        <v>5</v>
      </c>
      <c r="K5" s="63">
        <f>IF(LEFT(H5,1)="3",1,0)+IF(LEFT(G5,1)="3",1,0)+IF(LEFT(F5,1)="3",1,0)+IF(LEFT(E5,1)="3",1,0)+IF(LEFT(D5,1)="3",1,0)</f>
        <v>1</v>
      </c>
      <c r="L5" s="64">
        <f>IF(RIGHT(H5,1)="3",1,0)+IF(RIGHT(G5,1)="3",1,0)+IF(RIGHT(F5,1)="3",1,0)+IF(RIGHT(E5,1)="3",1,0)+IF(RIGHT(D5,1)="3",1,0)</f>
        <v>3</v>
      </c>
      <c r="M5" s="65">
        <f>IF(LEFT(H5,1)="W",1,0)+IF(LEFT(G5,1)="W",1,0)+IF(LEFT(F5,1)="W",1,0)+IF(LEFT(E5,1)="W",1,0)+IF(LEFT(D5,1)="W",1,0)</f>
        <v>0</v>
      </c>
      <c r="N5" s="65">
        <f>IF(LEFT(H5,1)="L",1,0)+IF(LEFT(G5,1)="L",1,0)+IF(LEFT(F5,1)="L",1,0)+IF(LEFT(E5,1)="L",1,0)+IF(LEFT(D5,1)="L",1,0)</f>
        <v>0</v>
      </c>
      <c r="O5" s="66">
        <f>IF(SUM(K5:N5)=0,"",RANK(J5,J3:J7,0))</f>
        <v>4</v>
      </c>
      <c r="P5" s="39" t="str">
        <f>B5</f>
        <v>高松中央Ｂ</v>
      </c>
    </row>
    <row r="6" spans="1:16" ht="29.25" customHeight="1">
      <c r="A6" s="57" t="s">
        <v>204</v>
      </c>
      <c r="B6" s="320" t="str">
        <f>IF(G2="","",G2)</f>
        <v>鳥取敬愛Ａ</v>
      </c>
      <c r="C6" s="321"/>
      <c r="D6" s="58" t="str">
        <f>IF(LEFT(G3,1)="W","L W/O",IF(LEFT(G3,1)="L","W W/O",IF(G3="-","-",RIGHT(G3,1)&amp;"-"&amp;LEFT(G3,1))))</f>
        <v>0-3</v>
      </c>
      <c r="E6" s="67" t="str">
        <f>IF(LEFT(G4,1)="W","L W/O",IF(LEFT(G4,1)="L","W W/O",IF(G4="-","-",RIGHT(G4,1)&amp;"-"&amp;LEFT(G4,1))))</f>
        <v>3-0</v>
      </c>
      <c r="F6" s="67" t="str">
        <f>IF(LEFT(G5,1)="W","L W/O",IF(LEFT(G5,1)="L","W W/O",IF(G5="-","-",RIGHT(G5,1)&amp;"-"&amp;LEFT(G5,1))))</f>
        <v>3-1</v>
      </c>
      <c r="G6" s="59"/>
      <c r="H6" s="60" t="s">
        <v>201</v>
      </c>
      <c r="I6" s="61" t="str">
        <f>IF(SUM(K6:N6)=0,"/",K6+M6&amp;"/"&amp;L6+N6)</f>
        <v>3/1</v>
      </c>
      <c r="J6" s="62">
        <f>IF(SUM(K6:N6)=0,"",K6*2+L6+M6*2)</f>
        <v>7</v>
      </c>
      <c r="K6" s="63">
        <f>IF(LEFT(H6,1)="3",1,0)+IF(LEFT(G6,1)="3",1,0)+IF(LEFT(F6,1)="3",1,0)+IF(LEFT(E6,1)="3",1,0)+IF(LEFT(D6,1)="3",1,0)</f>
        <v>3</v>
      </c>
      <c r="L6" s="64">
        <f>IF(RIGHT(H6,1)="3",1,0)+IF(RIGHT(G6,1)="3",1,0)+IF(RIGHT(F6,1)="3",1,0)+IF(RIGHT(E6,1)="3",1,0)+IF(RIGHT(D6,1)="3",1,0)</f>
        <v>1</v>
      </c>
      <c r="M6" s="65">
        <f>IF(LEFT(H6,1)="W",1,0)+IF(LEFT(G6,1)="W",1,0)+IF(LEFT(F6,1)="W",1,0)+IF(LEFT(E6,1)="W",1,0)+IF(LEFT(D6,1)="W",1,0)</f>
        <v>0</v>
      </c>
      <c r="N6" s="65">
        <f>IF(LEFT(H6,1)="L",1,0)+IF(LEFT(G6,1)="L",1,0)+IF(LEFT(F6,1)="L",1,0)+IF(LEFT(E6,1)="L",1,0)+IF(LEFT(D6,1)="L",1,0)</f>
        <v>0</v>
      </c>
      <c r="O6" s="66">
        <f>IF(SUM(K6:N6)=0,"",RANK(J6,J3:J7,0))</f>
        <v>2</v>
      </c>
      <c r="P6" s="39" t="str">
        <f>B6</f>
        <v>鳥取敬愛Ａ</v>
      </c>
    </row>
    <row r="7" spans="1:16" ht="29.25" customHeight="1" thickBot="1">
      <c r="A7" s="68" t="s">
        <v>205</v>
      </c>
      <c r="B7" s="304" t="str">
        <f>IF(H2="","",H2)</f>
        <v>多度津</v>
      </c>
      <c r="C7" s="299"/>
      <c r="D7" s="69" t="str">
        <f>IF(LEFT(H3,1)="W","L W/O",IF(LEFT(H3,1)="L","W W/O",IF(H3="-","-",RIGHT(H3,1)&amp;"-"&amp;LEFT(H3,1))))</f>
        <v>0-3</v>
      </c>
      <c r="E7" s="70" t="str">
        <f>IF(LEFT(H4,1)="W","L W/O",IF(LEFT(H4,1)="L","W W/O",IF(H4="-","-",RIGHT(H4,1)&amp;"-"&amp;LEFT(H4,1))))</f>
        <v>0-3</v>
      </c>
      <c r="F7" s="70" t="str">
        <f>IF(LEFT(H5,1)="W","L W/O",IF(LEFT(H5,1)="L","W W/O",IF(H5="-","-",RIGHT(H5,1)&amp;"-"&amp;LEFT(H5,1))))</f>
        <v>0-3</v>
      </c>
      <c r="G7" s="70" t="str">
        <f>IF(LEFT(H6,1)="W","L W/O",IF(LEFT(H6,1)="L","W W/O",IF(H6="-","-",RIGHT(H6,1)&amp;"-"&amp;LEFT(H6,1))))</f>
        <v>0-3</v>
      </c>
      <c r="H7" s="71"/>
      <c r="I7" s="72" t="str">
        <f>IF(SUM(K7:N7)=0,"/",K7+M7&amp;"/"&amp;L7+N7)</f>
        <v>0/4</v>
      </c>
      <c r="J7" s="73">
        <f>IF(SUM(K7:N7)=0,"",K7*2+L7+M7*2)</f>
        <v>4</v>
      </c>
      <c r="K7" s="74">
        <f>IF(LEFT(H7,1)="3",1,0)+IF(LEFT(G7,1)="3",1,0)+IF(LEFT(F7,1)="3",1,0)+IF(LEFT(E7,1)="3",1,0)+IF(LEFT(D7,1)="3",1,0)</f>
        <v>0</v>
      </c>
      <c r="L7" s="75">
        <f>IF(RIGHT(H7,1)="3",1,0)+IF(RIGHT(G7,1)="3",1,0)+IF(RIGHT(F7,1)="3",1,0)+IF(RIGHT(E7,1)="3",1,0)+IF(RIGHT(D7,1)="3",1,0)</f>
        <v>4</v>
      </c>
      <c r="M7" s="76">
        <f>IF(LEFT(H7,1)="W",1,0)+IF(LEFT(G7,1)="W",1,0)+IF(LEFT(F7,1)="W",1,0)+IF(LEFT(E7,1)="W",1,0)+IF(LEFT(D7,1)="W",1,0)</f>
        <v>0</v>
      </c>
      <c r="N7" s="76">
        <f>IF(LEFT(H7,1)="L",1,0)+IF(LEFT(G7,1)="L",1,0)+IF(LEFT(F7,1)="L",1,0)+IF(LEFT(E7,1)="L",1,0)+IF(LEFT(D7,1)="L",1,0)</f>
        <v>0</v>
      </c>
      <c r="O7" s="77">
        <f>IF(SUM(K7:N7)=0,"",RANK(J7,J3:J7,0))</f>
        <v>5</v>
      </c>
      <c r="P7" s="39" t="str">
        <f>B7</f>
        <v>多度津</v>
      </c>
    </row>
    <row r="8" spans="1:15" ht="29.25" customHeight="1" thickBot="1">
      <c r="A8" s="78"/>
      <c r="B8" s="79"/>
      <c r="C8" s="79"/>
      <c r="D8" s="80"/>
      <c r="E8" s="80"/>
      <c r="F8" s="80"/>
      <c r="G8" s="80"/>
      <c r="H8" s="80"/>
      <c r="I8" s="78"/>
      <c r="J8" s="78"/>
      <c r="K8" s="80"/>
      <c r="L8" s="80"/>
      <c r="M8" s="80"/>
      <c r="N8" s="80"/>
      <c r="O8" s="78"/>
    </row>
    <row r="9" spans="1:15" ht="29.25" customHeight="1" thickBot="1">
      <c r="A9" s="310" t="s">
        <v>206</v>
      </c>
      <c r="B9" s="301"/>
      <c r="C9" s="40" t="s">
        <v>207</v>
      </c>
      <c r="D9" s="41" t="str">
        <f>IF('予選ﾘｰｸﾞ順位'!G5="","",'予選ﾘｰｸﾞ順位'!G5)</f>
        <v>尽誠学園Ａ</v>
      </c>
      <c r="E9" s="81" t="str">
        <f>IF('予選ﾘｰｸﾞ順位'!H5="","",'予選ﾘｰｸﾞ順位'!H5)</f>
        <v>岡山東商</v>
      </c>
      <c r="F9" s="81" t="str">
        <f>IF('予選ﾘｰｸﾞ順位'!I5="","",'予選ﾘｰｸﾞ順位'!I5)</f>
        <v>小倉西</v>
      </c>
      <c r="G9" s="81" t="str">
        <f>IF('予選ﾘｰｸﾞ順位'!J5="","",'予選ﾘｰｸﾞ順位'!J5)</f>
        <v>鳥取敬愛Ｂ</v>
      </c>
      <c r="H9" s="82" t="str">
        <f>IF('予選ﾘｰｸﾞ順位'!K5="","",'予選ﾘｰｸﾞ順位'!K5)</f>
        <v>明石商業</v>
      </c>
      <c r="I9" s="43" t="s">
        <v>189</v>
      </c>
      <c r="J9" s="44" t="s">
        <v>190</v>
      </c>
      <c r="K9" s="45" t="s">
        <v>191</v>
      </c>
      <c r="L9" s="46" t="s">
        <v>192</v>
      </c>
      <c r="M9" s="46" t="s">
        <v>193</v>
      </c>
      <c r="N9" s="46" t="s">
        <v>194</v>
      </c>
      <c r="O9" s="47" t="s">
        <v>195</v>
      </c>
    </row>
    <row r="10" spans="1:16" ht="29.25" customHeight="1">
      <c r="A10" s="48" t="s">
        <v>208</v>
      </c>
      <c r="B10" s="323" t="str">
        <f>IF(D9="","",D9)</f>
        <v>尽誠学園Ａ</v>
      </c>
      <c r="C10" s="324"/>
      <c r="D10" s="49"/>
      <c r="E10" s="50" t="s">
        <v>209</v>
      </c>
      <c r="F10" s="50" t="s">
        <v>209</v>
      </c>
      <c r="G10" s="50" t="s">
        <v>210</v>
      </c>
      <c r="H10" s="50" t="s">
        <v>210</v>
      </c>
      <c r="I10" s="51" t="str">
        <f>IF(SUM(K10:N10)=0,"/",K10+M10&amp;"/"&amp;L10+N10)</f>
        <v>4/0</v>
      </c>
      <c r="J10" s="52">
        <f>IF(SUM(K10:N10)=0,"",K10*2+L10+M10*2)</f>
        <v>8</v>
      </c>
      <c r="K10" s="53">
        <f>IF(LEFT(H10,1)="3",1,0)+IF(LEFT(G10,1)="3",1,0)+IF(LEFT(F10,1)="3",1,0)+IF(LEFT(E10,1)="3",1,0)+IF(LEFT(D10,1)="3",1,0)</f>
        <v>4</v>
      </c>
      <c r="L10" s="54">
        <f>IF(RIGHT(H10,1)="3",1,0)+IF(RIGHT(G10,1)="3",1,0)+IF(RIGHT(F10,1)="3",1,0)+IF(RIGHT(E10,1)="3",1,0)+IF(RIGHT(D10,1)="3",1,0)</f>
        <v>0</v>
      </c>
      <c r="M10" s="55">
        <f>IF(LEFT(H10,1)="W",1,0)+IF(LEFT(G10,1)="W",1,0)+IF(LEFT(F10,1)="W",1,0)+IF(LEFT(E10,1)="W",1,0)+IF(LEFT(D10,1)="W",1,0)</f>
        <v>0</v>
      </c>
      <c r="N10" s="55">
        <f>IF(LEFT(H10,1)="L",1,0)+IF(LEFT(G10,1)="L",1,0)+IF(LEFT(F10,1)="L",1,0)+IF(LEFT(E10,1)="L",1,0)+IF(LEFT(D10,1)="L",1,0)</f>
        <v>0</v>
      </c>
      <c r="O10" s="56">
        <f>IF(SUM(K10:N10)=0,"",RANK(J10,J10:N14,0))</f>
        <v>1</v>
      </c>
      <c r="P10" s="39" t="str">
        <f>B10</f>
        <v>尽誠学園Ａ</v>
      </c>
    </row>
    <row r="11" spans="1:16" s="83" customFormat="1" ht="29.25" customHeight="1">
      <c r="A11" s="57" t="s">
        <v>211</v>
      </c>
      <c r="B11" s="320" t="str">
        <f>IF(E9="","",E9)</f>
        <v>岡山東商</v>
      </c>
      <c r="C11" s="322"/>
      <c r="D11" s="58" t="str">
        <f>IF(LEFT(E10,1)="W","L W/O",IF(LEFT(E10,1)="L","W W/O",IF(E10="-","-",RIGHT(E10,1)&amp;"-"&amp;LEFT(E10,1))))</f>
        <v>0-3</v>
      </c>
      <c r="E11" s="59"/>
      <c r="F11" s="60" t="s">
        <v>212</v>
      </c>
      <c r="G11" s="60" t="s">
        <v>213</v>
      </c>
      <c r="H11" s="60" t="s">
        <v>212</v>
      </c>
      <c r="I11" s="61" t="str">
        <f>IF(SUM(K11:N11)=0,"/",K11+M11&amp;"/"&amp;L11+N11)</f>
        <v>1/3</v>
      </c>
      <c r="J11" s="62">
        <f>IF(SUM(K11:N11)=0,"",K11*2+L11+M11*2)</f>
        <v>5</v>
      </c>
      <c r="K11" s="63">
        <f>IF(LEFT(H11,1)="3",1,0)+IF(LEFT(G11,1)="3",1,0)+IF(LEFT(F11,1)="3",1,0)+IF(LEFT(E11,1)="3",1,0)+IF(LEFT(D11,1)="3",1,0)</f>
        <v>1</v>
      </c>
      <c r="L11" s="64">
        <f>IF(RIGHT(H11,1)="3",1,0)+IF(RIGHT(G11,1)="3",1,0)+IF(RIGHT(F11,1)="3",1,0)+IF(RIGHT(E11,1)="3",1,0)+IF(RIGHT(D11,1)="3",1,0)</f>
        <v>3</v>
      </c>
      <c r="M11" s="65">
        <f>IF(LEFT(H11,1)="W",1,0)+IF(LEFT(G11,1)="W",1,0)+IF(LEFT(F11,1)="W",1,0)+IF(LEFT(E11,1)="W",1,0)+IF(LEFT(D11,1)="W",1,0)</f>
        <v>0</v>
      </c>
      <c r="N11" s="65">
        <f>IF(LEFT(H11,1)="L",1,0)+IF(LEFT(G11,1)="L",1,0)+IF(LEFT(F11,1)="L",1,0)+IF(LEFT(E11,1)="L",1,0)+IF(LEFT(D11,1)="L",1,0)</f>
        <v>0</v>
      </c>
      <c r="O11" s="66">
        <f>IF(SUM(K11:N11)=0,"",RANK(J11,J10:J14,0))</f>
        <v>4</v>
      </c>
      <c r="P11" s="39" t="str">
        <f>B11</f>
        <v>岡山東商</v>
      </c>
    </row>
    <row r="12" spans="1:16" ht="29.25" customHeight="1">
      <c r="A12" s="57" t="s">
        <v>214</v>
      </c>
      <c r="B12" s="320" t="str">
        <f>IF(F9="","",F9)</f>
        <v>小倉西</v>
      </c>
      <c r="C12" s="322"/>
      <c r="D12" s="58" t="str">
        <f>IF(LEFT(F10,1)="W","L W/O",IF(LEFT(F10,1)="L","W W/O",IF(F10="-","-",RIGHT(F10,1)&amp;"-"&amp;LEFT(F10,1))))</f>
        <v>0-3</v>
      </c>
      <c r="E12" s="67" t="str">
        <f>IF(LEFT(F11,1)="W","L W/O",IF(LEFT(F11,1)="L","W W/O",IF(F11="-","-",RIGHT(F11,1)&amp;"-"&amp;LEFT(F11,1))))</f>
        <v>3-2</v>
      </c>
      <c r="F12" s="59"/>
      <c r="G12" s="60" t="s">
        <v>213</v>
      </c>
      <c r="H12" s="60" t="s">
        <v>210</v>
      </c>
      <c r="I12" s="61" t="str">
        <f>IF(SUM(K12:N12)=0,"/",K12+M12&amp;"/"&amp;L12+N12)</f>
        <v>3/1</v>
      </c>
      <c r="J12" s="62">
        <f>IF(SUM(K12:N12)=0,"",K12*2+L12+M12*2)</f>
        <v>7</v>
      </c>
      <c r="K12" s="63">
        <f>IF(LEFT(H12,1)="3",1,0)+IF(LEFT(G12,1)="3",1,0)+IF(LEFT(F12,1)="3",1,0)+IF(LEFT(E12,1)="3",1,0)+IF(LEFT(D12,1)="3",1,0)</f>
        <v>3</v>
      </c>
      <c r="L12" s="64">
        <f>IF(RIGHT(H12,1)="3",1,0)+IF(RIGHT(G12,1)="3",1,0)+IF(RIGHT(F12,1)="3",1,0)+IF(RIGHT(E12,1)="3",1,0)+IF(RIGHT(D12,1)="3",1,0)</f>
        <v>1</v>
      </c>
      <c r="M12" s="65">
        <f>IF(LEFT(H12,1)="W",1,0)+IF(LEFT(G12,1)="W",1,0)+IF(LEFT(F12,1)="W",1,0)+IF(LEFT(E12,1)="W",1,0)+IF(LEFT(D12,1)="W",1,0)</f>
        <v>0</v>
      </c>
      <c r="N12" s="65">
        <f>IF(LEFT(H12,1)="L",1,0)+IF(LEFT(G12,1)="L",1,0)+IF(LEFT(F12,1)="L",1,0)+IF(LEFT(E12,1)="L",1,0)+IF(LEFT(D12,1)="L",1,0)</f>
        <v>0</v>
      </c>
      <c r="O12" s="66">
        <f>IF(SUM(K12:N12)=0,"",RANK(J12,J10:J14,0))</f>
        <v>2</v>
      </c>
      <c r="P12" s="39" t="str">
        <f>B12</f>
        <v>小倉西</v>
      </c>
    </row>
    <row r="13" spans="1:16" ht="29.25" customHeight="1">
      <c r="A13" s="57" t="s">
        <v>215</v>
      </c>
      <c r="B13" s="320" t="str">
        <f>IF(G9="","",G9)</f>
        <v>鳥取敬愛Ｂ</v>
      </c>
      <c r="C13" s="322"/>
      <c r="D13" s="58" t="str">
        <f>IF(LEFT(G10,1)="W","L W/O",IF(LEFT(G10,1)="L","W W/O",IF(G10="-","-",RIGHT(G10,1)&amp;"-"&amp;LEFT(G10,1))))</f>
        <v>1-3</v>
      </c>
      <c r="E13" s="67" t="str">
        <f>IF(LEFT(G11,1)="W","L W/O",IF(LEFT(G11,1)="L","W W/O",IF(G11="-","-",RIGHT(G11,1)&amp;"-"&amp;LEFT(G11,1))))</f>
        <v>2-3</v>
      </c>
      <c r="F13" s="67" t="str">
        <f>IF(LEFT(G12,1)="W","L W/O",IF(LEFT(G12,1)="L","W W/O",IF(G12="-","-",RIGHT(G12,1)&amp;"-"&amp;LEFT(G12,1))))</f>
        <v>2-3</v>
      </c>
      <c r="G13" s="59"/>
      <c r="H13" s="60" t="s">
        <v>216</v>
      </c>
      <c r="I13" s="61" t="str">
        <f>IF(SUM(K13:N13)=0,"/",K13+M13&amp;"/"&amp;L13+N13)</f>
        <v>0/4</v>
      </c>
      <c r="J13" s="62">
        <f>IF(SUM(K13:N13)=0,"",K13*2+L13+M13*2)</f>
        <v>4</v>
      </c>
      <c r="K13" s="63">
        <f>IF(LEFT(H13,1)="3",1,0)+IF(LEFT(G13,1)="3",1,0)+IF(LEFT(F13,1)="3",1,0)+IF(LEFT(E13,1)="3",1,0)+IF(LEFT(D13,1)="3",1,0)</f>
        <v>0</v>
      </c>
      <c r="L13" s="64">
        <f>IF(RIGHT(H13,1)="3",1,0)+IF(RIGHT(G13,1)="3",1,0)+IF(RIGHT(F13,1)="3",1,0)+IF(RIGHT(E13,1)="3",1,0)+IF(RIGHT(D13,1)="3",1,0)</f>
        <v>4</v>
      </c>
      <c r="M13" s="65">
        <f>IF(LEFT(H13,1)="W",1,0)+IF(LEFT(G13,1)="W",1,0)+IF(LEFT(F13,1)="W",1,0)+IF(LEFT(E13,1)="W",1,0)+IF(LEFT(D13,1)="W",1,0)</f>
        <v>0</v>
      </c>
      <c r="N13" s="65">
        <f>IF(LEFT(H13,1)="L",1,0)+IF(LEFT(G13,1)="L",1,0)+IF(LEFT(F13,1)="L",1,0)+IF(LEFT(E13,1)="L",1,0)+IF(LEFT(D13,1)="L",1,0)</f>
        <v>0</v>
      </c>
      <c r="O13" s="66">
        <f>IF(SUM(K13:N13)=0,"",RANK(J13,J10:J14,0))</f>
        <v>5</v>
      </c>
      <c r="P13" s="39" t="str">
        <f>B13</f>
        <v>鳥取敬愛Ｂ</v>
      </c>
    </row>
    <row r="14" spans="1:16" ht="29.25" customHeight="1" thickBot="1">
      <c r="A14" s="68" t="s">
        <v>217</v>
      </c>
      <c r="B14" s="304" t="str">
        <f>IF(H9="","",H9)</f>
        <v>明石商業</v>
      </c>
      <c r="C14" s="305"/>
      <c r="D14" s="69" t="str">
        <f>IF(LEFT(H10,1)="W","L W/O",IF(LEFT(H10,1)="L","W W/O",IF(H10="-","-",RIGHT(H10,1)&amp;"-"&amp;LEFT(H10,1))))</f>
        <v>1-3</v>
      </c>
      <c r="E14" s="70" t="str">
        <f>IF(LEFT(H11,1)="W","L W/O",IF(LEFT(H11,1)="L","W W/O",IF(H11="-","-",RIGHT(H11,1)&amp;"-"&amp;LEFT(H11,1))))</f>
        <v>3-2</v>
      </c>
      <c r="F14" s="70" t="str">
        <f>IF(LEFT(H12,1)="W","L W/O",IF(LEFT(H12,1)="L","W W/O",IF(H12="-","-",RIGHT(H12,1)&amp;"-"&amp;LEFT(H12,1))))</f>
        <v>1-3</v>
      </c>
      <c r="G14" s="70" t="str">
        <f>IF(LEFT(H13,1)="W","L W/O",IF(LEFT(H13,1)="L","W W/O",IF(H13="-","-",RIGHT(H13,1)&amp;"-"&amp;LEFT(H13,1))))</f>
        <v>3-1</v>
      </c>
      <c r="H14" s="71"/>
      <c r="I14" s="72" t="str">
        <f>IF(SUM(K14:N14)=0,"/",K14+M14&amp;"/"&amp;L14+N14)</f>
        <v>2/2</v>
      </c>
      <c r="J14" s="73">
        <f>IF(SUM(K14:N14)=0,"",K14*2+L14+M14*2)</f>
        <v>6</v>
      </c>
      <c r="K14" s="74">
        <f>IF(LEFT(H14,1)="3",1,0)+IF(LEFT(G14,1)="3",1,0)+IF(LEFT(F14,1)="3",1,0)+IF(LEFT(E14,1)="3",1,0)+IF(LEFT(D14,1)="3",1,0)</f>
        <v>2</v>
      </c>
      <c r="L14" s="75">
        <f>IF(RIGHT(H14,1)="3",1,0)+IF(RIGHT(G14,1)="3",1,0)+IF(RIGHT(F14,1)="3",1,0)+IF(RIGHT(E14,1)="3",1,0)+IF(RIGHT(D14,1)="3",1,0)</f>
        <v>2</v>
      </c>
      <c r="M14" s="76">
        <f>IF(LEFT(H14,1)="W",1,0)+IF(LEFT(G14,1)="W",1,0)+IF(LEFT(F14,1)="W",1,0)+IF(LEFT(E14,1)="W",1,0)+IF(LEFT(D14,1)="W",1,0)</f>
        <v>0</v>
      </c>
      <c r="N14" s="76">
        <f>IF(LEFT(H14,1)="L",1,0)+IF(LEFT(G14,1)="L",1,0)+IF(LEFT(F14,1)="L",1,0)+IF(LEFT(E14,1)="L",1,0)+IF(LEFT(D14,1)="L",1,0)</f>
        <v>0</v>
      </c>
      <c r="O14" s="77">
        <f>IF(SUM(K14:N14)=0,"",RANK(J14,J10:J14,0))</f>
        <v>3</v>
      </c>
      <c r="P14" s="39" t="str">
        <f>B14</f>
        <v>明石商業</v>
      </c>
    </row>
    <row r="15" spans="1:15" ht="29.25" customHeight="1" thickBot="1">
      <c r="A15" s="84"/>
      <c r="B15" s="85"/>
      <c r="C15" s="85"/>
      <c r="D15" s="86"/>
      <c r="E15" s="86"/>
      <c r="F15" s="86"/>
      <c r="G15" s="86"/>
      <c r="H15" s="86"/>
      <c r="I15" s="84"/>
      <c r="J15" s="84"/>
      <c r="K15" s="87"/>
      <c r="L15" s="87"/>
      <c r="M15" s="87"/>
      <c r="N15" s="87"/>
      <c r="O15" s="84"/>
    </row>
    <row r="16" spans="1:15" ht="29.25" customHeight="1" thickBot="1">
      <c r="A16" s="310" t="s">
        <v>218</v>
      </c>
      <c r="B16" s="301"/>
      <c r="C16" s="40" t="s">
        <v>219</v>
      </c>
      <c r="D16" s="41" t="str">
        <f>IF('予選ﾘｰｸﾞ順位'!L5="","",'予選ﾘｰｸﾞ順位'!L5)</f>
        <v>出雲西Ａ</v>
      </c>
      <c r="E16" s="81" t="str">
        <f>IF('予選ﾘｰｸﾞ順位'!M5="","",'予選ﾘｰｸﾞ順位'!M5)</f>
        <v>福知山成美</v>
      </c>
      <c r="F16" s="81" t="str">
        <f>IF('予選ﾘｰｸﾞ順位'!N5="","",'予選ﾘｰｸﾞ順位'!N5)</f>
        <v>倉敷天城Ａ</v>
      </c>
      <c r="G16" s="81" t="str">
        <f>IF('予選ﾘｰｸﾞ順位'!O5="","",'予選ﾘｰｸﾞ順位'!O5)</f>
        <v>高松中央Ａ</v>
      </c>
      <c r="H16" s="82" t="str">
        <f>IF('予選ﾘｰｸﾞ順位'!P5="","",'予選ﾘｰｸﾞ順位'!P5)</f>
        <v>武田</v>
      </c>
      <c r="I16" s="43" t="s">
        <v>189</v>
      </c>
      <c r="J16" s="44" t="s">
        <v>190</v>
      </c>
      <c r="K16" s="45" t="s">
        <v>191</v>
      </c>
      <c r="L16" s="46" t="s">
        <v>192</v>
      </c>
      <c r="M16" s="46" t="s">
        <v>193</v>
      </c>
      <c r="N16" s="46" t="s">
        <v>194</v>
      </c>
      <c r="O16" s="47" t="s">
        <v>195</v>
      </c>
    </row>
    <row r="17" spans="1:16" ht="29.25" customHeight="1">
      <c r="A17" s="48" t="s">
        <v>220</v>
      </c>
      <c r="B17" s="323" t="str">
        <f>IF(D16="","",D16)</f>
        <v>出雲西Ａ</v>
      </c>
      <c r="C17" s="324"/>
      <c r="D17" s="49"/>
      <c r="E17" s="50" t="s">
        <v>210</v>
      </c>
      <c r="F17" s="50" t="s">
        <v>209</v>
      </c>
      <c r="G17" s="50" t="s">
        <v>221</v>
      </c>
      <c r="H17" s="50" t="s">
        <v>210</v>
      </c>
      <c r="I17" s="51" t="str">
        <f>IF(SUM(K17:N17)=0,"/",K17+M17&amp;"/"&amp;L17+N17)</f>
        <v>3/1</v>
      </c>
      <c r="J17" s="52">
        <f>IF(SUM(K17:N17)=0,"",K17*2+L17+M17*2)</f>
        <v>7</v>
      </c>
      <c r="K17" s="53">
        <f>IF(LEFT(H17,1)="3",1,0)+IF(LEFT(G17,1)="3",1,0)+IF(LEFT(F17,1)="3",1,0)+IF(LEFT(E17,1)="3",1,0)+IF(LEFT(D17,1)="3",1,0)</f>
        <v>3</v>
      </c>
      <c r="L17" s="54">
        <f>IF(RIGHT(H17,1)="3",1,0)+IF(RIGHT(G17,1)="3",1,0)+IF(RIGHT(F17,1)="3",1,0)+IF(RIGHT(E17,1)="3",1,0)+IF(RIGHT(D17,1)="3",1,0)</f>
        <v>1</v>
      </c>
      <c r="M17" s="55">
        <f>IF(LEFT(H17,1)="W",1,0)+IF(LEFT(G17,1)="W",1,0)+IF(LEFT(F17,1)="W",1,0)+IF(LEFT(E17,1)="W",1,0)+IF(LEFT(D17,1)="W",1,0)</f>
        <v>0</v>
      </c>
      <c r="N17" s="55">
        <f>IF(LEFT(H17,1)="L",1,0)+IF(LEFT(G17,1)="L",1,0)+IF(LEFT(F17,1)="L",1,0)+IF(LEFT(E17,1)="L",1,0)+IF(LEFT(D17,1)="L",1,0)</f>
        <v>0</v>
      </c>
      <c r="O17" s="56">
        <f>IF(SUM(K17:N17)=0,"",RANK(J17,J17:N21,0))</f>
        <v>2</v>
      </c>
      <c r="P17" s="39" t="str">
        <f>B17</f>
        <v>出雲西Ａ</v>
      </c>
    </row>
    <row r="18" spans="1:16" s="83" customFormat="1" ht="29.25" customHeight="1">
      <c r="A18" s="57" t="s">
        <v>222</v>
      </c>
      <c r="B18" s="320" t="str">
        <f>IF(E16="","",E16)</f>
        <v>福知山成美</v>
      </c>
      <c r="C18" s="322"/>
      <c r="D18" s="58" t="str">
        <f>IF(LEFT(E17,1)="W","L W/O",IF(LEFT(E17,1)="L","W W/O",IF(E17="-","-",RIGHT(E17,1)&amp;"-"&amp;LEFT(E17,1))))</f>
        <v>1-3</v>
      </c>
      <c r="E18" s="59"/>
      <c r="F18" s="60" t="s">
        <v>212</v>
      </c>
      <c r="G18" s="60" t="s">
        <v>221</v>
      </c>
      <c r="H18" s="60" t="s">
        <v>216</v>
      </c>
      <c r="I18" s="61" t="str">
        <f>IF(SUM(K18:N18)=0,"/",K18+M18&amp;"/"&amp;L18+N18)</f>
        <v>0/4</v>
      </c>
      <c r="J18" s="62">
        <f>IF(SUM(K18:N18)=0,"",K18*2+L18+M18*2)</f>
        <v>4</v>
      </c>
      <c r="K18" s="63">
        <f>IF(LEFT(H18,1)="3",1,0)+IF(LEFT(G18,1)="3",1,0)+IF(LEFT(F18,1)="3",1,0)+IF(LEFT(E18,1)="3",1,0)+IF(LEFT(D18,1)="3",1,0)</f>
        <v>0</v>
      </c>
      <c r="L18" s="64">
        <f>IF(RIGHT(H18,1)="3",1,0)+IF(RIGHT(G18,1)="3",1,0)+IF(RIGHT(F18,1)="3",1,0)+IF(RIGHT(E18,1)="3",1,0)+IF(RIGHT(D18,1)="3",1,0)</f>
        <v>4</v>
      </c>
      <c r="M18" s="65">
        <f>IF(LEFT(H18,1)="W",1,0)+IF(LEFT(G18,1)="W",1,0)+IF(LEFT(F18,1)="W",1,0)+IF(LEFT(E18,1)="W",1,0)+IF(LEFT(D18,1)="W",1,0)</f>
        <v>0</v>
      </c>
      <c r="N18" s="65">
        <f>IF(LEFT(H18,1)="L",1,0)+IF(LEFT(G18,1)="L",1,0)+IF(LEFT(F18,1)="L",1,0)+IF(LEFT(E18,1)="L",1,0)+IF(LEFT(D18,1)="L",1,0)</f>
        <v>0</v>
      </c>
      <c r="O18" s="66">
        <f>IF(SUM(K18:N18)=0,"",RANK(J18,J17:J21,0))</f>
        <v>5</v>
      </c>
      <c r="P18" s="39" t="str">
        <f>B18</f>
        <v>福知山成美</v>
      </c>
    </row>
    <row r="19" spans="1:16" ht="29.25" customHeight="1">
      <c r="A19" s="57" t="s">
        <v>223</v>
      </c>
      <c r="B19" s="320" t="str">
        <f>IF(F16="","",F16)</f>
        <v>倉敷天城Ａ</v>
      </c>
      <c r="C19" s="322"/>
      <c r="D19" s="58" t="str">
        <f>IF(LEFT(F17,1)="W","L W/O",IF(LEFT(F17,1)="L","W W/O",IF(F17="-","-",RIGHT(F17,1)&amp;"-"&amp;LEFT(F17,1))))</f>
        <v>0-3</v>
      </c>
      <c r="E19" s="67" t="str">
        <f>IF(LEFT(F18,1)="W","L W/O",IF(LEFT(F18,1)="L","W W/O",IF(F18="-","-",RIGHT(F18,1)&amp;"-"&amp;LEFT(F18,1))))</f>
        <v>3-2</v>
      </c>
      <c r="F19" s="59"/>
      <c r="G19" s="60" t="s">
        <v>221</v>
      </c>
      <c r="H19" s="60" t="s">
        <v>212</v>
      </c>
      <c r="I19" s="61" t="str">
        <f>IF(SUM(K19:N19)=0,"/",K19+M19&amp;"/"&amp;L19+N19)</f>
        <v>1/3</v>
      </c>
      <c r="J19" s="62">
        <f>IF(SUM(K19:N19)=0,"",K19*2+L19+M19*2)</f>
        <v>5</v>
      </c>
      <c r="K19" s="63">
        <f>IF(LEFT(H19,1)="3",1,0)+IF(LEFT(G19,1)="3",1,0)+IF(LEFT(F19,1)="3",1,0)+IF(LEFT(E19,1)="3",1,0)+IF(LEFT(D19,1)="3",1,0)</f>
        <v>1</v>
      </c>
      <c r="L19" s="64">
        <f>IF(RIGHT(H19,1)="3",1,0)+IF(RIGHT(G19,1)="3",1,0)+IF(RIGHT(F19,1)="3",1,0)+IF(RIGHT(E19,1)="3",1,0)+IF(RIGHT(D19,1)="3",1,0)</f>
        <v>3</v>
      </c>
      <c r="M19" s="65">
        <f>IF(LEFT(H19,1)="W",1,0)+IF(LEFT(G19,1)="W",1,0)+IF(LEFT(F19,1)="W",1,0)+IF(LEFT(E19,1)="W",1,0)+IF(LEFT(D19,1)="W",1,0)</f>
        <v>0</v>
      </c>
      <c r="N19" s="65">
        <f>IF(LEFT(H19,1)="L",1,0)+IF(LEFT(G19,1)="L",1,0)+IF(LEFT(F19,1)="L",1,0)+IF(LEFT(E19,1)="L",1,0)+IF(LEFT(D19,1)="L",1,0)</f>
        <v>0</v>
      </c>
      <c r="O19" s="66">
        <f>IF(SUM(K19:N19)=0,"",RANK(J19,J17:J21,0))</f>
        <v>4</v>
      </c>
      <c r="P19" s="39" t="str">
        <f>B19</f>
        <v>倉敷天城Ａ</v>
      </c>
    </row>
    <row r="20" spans="1:16" ht="29.25" customHeight="1">
      <c r="A20" s="57" t="s">
        <v>224</v>
      </c>
      <c r="B20" s="320" t="str">
        <f>IF(G16="","",G16)</f>
        <v>高松中央Ａ</v>
      </c>
      <c r="C20" s="322"/>
      <c r="D20" s="58" t="str">
        <f>IF(LEFT(G17,1)="W","L W/O",IF(LEFT(G17,1)="L","W W/O",IF(G17="-","-",RIGHT(G17,1)&amp;"-"&amp;LEFT(G17,1))))</f>
        <v>3-0</v>
      </c>
      <c r="E20" s="67" t="str">
        <f>IF(LEFT(G18,1)="W","L W/O",IF(LEFT(G18,1)="L","W W/O",IF(G18="-","-",RIGHT(G18,1)&amp;"-"&amp;LEFT(G18,1))))</f>
        <v>3-0</v>
      </c>
      <c r="F20" s="67" t="str">
        <f>IF(LEFT(G19,1)="W","L W/O",IF(LEFT(G19,1)="L","W W/O",IF(G19="-","-",RIGHT(G19,1)&amp;"-"&amp;LEFT(G19,1))))</f>
        <v>3-0</v>
      </c>
      <c r="G20" s="59"/>
      <c r="H20" s="60" t="s">
        <v>213</v>
      </c>
      <c r="I20" s="61" t="str">
        <f>IF(SUM(K20:N20)=0,"/",K20+M20&amp;"/"&amp;L20+N20)</f>
        <v>4/0</v>
      </c>
      <c r="J20" s="62">
        <f>IF(SUM(K20:N20)=0,"",K20*2+L20+M20*2)</f>
        <v>8</v>
      </c>
      <c r="K20" s="63">
        <f>IF(LEFT(H20,1)="3",1,0)+IF(LEFT(G20,1)="3",1,0)+IF(LEFT(F20,1)="3",1,0)+IF(LEFT(E20,1)="3",1,0)+IF(LEFT(D20,1)="3",1,0)</f>
        <v>4</v>
      </c>
      <c r="L20" s="64">
        <f>IF(RIGHT(H20,1)="3",1,0)+IF(RIGHT(G20,1)="3",1,0)+IF(RIGHT(F20,1)="3",1,0)+IF(RIGHT(E20,1)="3",1,0)+IF(RIGHT(D20,1)="3",1,0)</f>
        <v>0</v>
      </c>
      <c r="M20" s="65">
        <f>IF(LEFT(H20,1)="W",1,0)+IF(LEFT(G20,1)="W",1,0)+IF(LEFT(F20,1)="W",1,0)+IF(LEFT(E20,1)="W",1,0)+IF(LEFT(D20,1)="W",1,0)</f>
        <v>0</v>
      </c>
      <c r="N20" s="65">
        <f>IF(LEFT(H20,1)="L",1,0)+IF(LEFT(G20,1)="L",1,0)+IF(LEFT(F20,1)="L",1,0)+IF(LEFT(E20,1)="L",1,0)+IF(LEFT(D20,1)="L",1,0)</f>
        <v>0</v>
      </c>
      <c r="O20" s="66">
        <f>IF(SUM(K20:N20)=0,"",RANK(J20,J17:J21,0))</f>
        <v>1</v>
      </c>
      <c r="P20" s="39" t="str">
        <f>B20</f>
        <v>高松中央Ａ</v>
      </c>
    </row>
    <row r="21" spans="1:16" ht="29.25" customHeight="1" thickBot="1">
      <c r="A21" s="68" t="s">
        <v>225</v>
      </c>
      <c r="B21" s="304" t="str">
        <f>IF(H16="","",H16)</f>
        <v>武田</v>
      </c>
      <c r="C21" s="305"/>
      <c r="D21" s="69" t="str">
        <f>IF(LEFT(H17,1)="W","L W/O",IF(LEFT(H17,1)="L","W W/O",IF(H17="-","-",RIGHT(H17,1)&amp;"-"&amp;LEFT(H17,1))))</f>
        <v>1-3</v>
      </c>
      <c r="E21" s="70" t="str">
        <f>IF(LEFT(H18,1)="W","L W/O",IF(LEFT(H18,1)="L","W W/O",IF(H18="-","-",RIGHT(H18,1)&amp;"-"&amp;LEFT(H18,1))))</f>
        <v>3-1</v>
      </c>
      <c r="F21" s="70" t="str">
        <f>IF(LEFT(H19,1)="W","L W/O",IF(LEFT(H19,1)="L","W W/O",IF(H19="-","-",RIGHT(H19,1)&amp;"-"&amp;LEFT(H19,1))))</f>
        <v>3-2</v>
      </c>
      <c r="G21" s="70" t="str">
        <f>IF(LEFT(H20,1)="W","L W/O",IF(LEFT(H20,1)="L","W W/O",IF(H20="-","-",RIGHT(H20,1)&amp;"-"&amp;LEFT(H20,1))))</f>
        <v>2-3</v>
      </c>
      <c r="H21" s="71"/>
      <c r="I21" s="72" t="str">
        <f>IF(SUM(K21:N21)=0,"/",K21+M21&amp;"/"&amp;L21+N21)</f>
        <v>2/2</v>
      </c>
      <c r="J21" s="73">
        <f>IF(SUM(K21:N21)=0,"",K21*2+L21+M21*2)</f>
        <v>6</v>
      </c>
      <c r="K21" s="74">
        <f>IF(LEFT(H21,1)="3",1,0)+IF(LEFT(G21,1)="3",1,0)+IF(LEFT(F21,1)="3",1,0)+IF(LEFT(E21,1)="3",1,0)+IF(LEFT(D21,1)="3",1,0)</f>
        <v>2</v>
      </c>
      <c r="L21" s="75">
        <f>IF(RIGHT(H21,1)="3",1,0)+IF(RIGHT(G21,1)="3",1,0)+IF(RIGHT(F21,1)="3",1,0)+IF(RIGHT(E21,1)="3",1,0)+IF(RIGHT(D21,1)="3",1,0)</f>
        <v>2</v>
      </c>
      <c r="M21" s="76">
        <f>IF(LEFT(H21,1)="W",1,0)+IF(LEFT(G21,1)="W",1,0)+IF(LEFT(F21,1)="W",1,0)+IF(LEFT(E21,1)="W",1,0)+IF(LEFT(D21,1)="W",1,0)</f>
        <v>0</v>
      </c>
      <c r="N21" s="76">
        <f>IF(LEFT(H21,1)="L",1,0)+IF(LEFT(G21,1)="L",1,0)+IF(LEFT(F21,1)="L",1,0)+IF(LEFT(E21,1)="L",1,0)+IF(LEFT(D21,1)="L",1,0)</f>
        <v>0</v>
      </c>
      <c r="O21" s="77">
        <f>IF(SUM(K21:N21)=0,"",RANK(J21,J17:J21,0))</f>
        <v>3</v>
      </c>
      <c r="P21" s="39" t="str">
        <f>B21</f>
        <v>武田</v>
      </c>
    </row>
    <row r="22" spans="1:15" ht="29.25" customHeight="1" thickBot="1">
      <c r="A22" s="84"/>
      <c r="B22" s="88"/>
      <c r="C22" s="88"/>
      <c r="D22" s="86"/>
      <c r="E22" s="86"/>
      <c r="F22" s="86"/>
      <c r="G22" s="86"/>
      <c r="H22" s="86"/>
      <c r="I22" s="84"/>
      <c r="J22" s="84"/>
      <c r="K22" s="87"/>
      <c r="L22" s="87"/>
      <c r="M22" s="87"/>
      <c r="N22" s="87"/>
      <c r="O22" s="84"/>
    </row>
    <row r="23" spans="1:17" s="78" customFormat="1" ht="29.25" customHeight="1" thickBot="1">
      <c r="A23" s="89"/>
      <c r="B23" s="302" t="s">
        <v>226</v>
      </c>
      <c r="C23" s="303"/>
      <c r="D23" s="90" t="s">
        <v>227</v>
      </c>
      <c r="E23" s="91" t="s">
        <v>228</v>
      </c>
      <c r="F23" s="91" t="s">
        <v>229</v>
      </c>
      <c r="G23" s="91" t="s">
        <v>230</v>
      </c>
      <c r="H23" s="92" t="s">
        <v>231</v>
      </c>
      <c r="I23" s="90" t="s">
        <v>232</v>
      </c>
      <c r="J23" s="329" t="s">
        <v>233</v>
      </c>
      <c r="K23" s="329"/>
      <c r="L23" s="329"/>
      <c r="M23" s="329"/>
      <c r="N23" s="329"/>
      <c r="O23" s="329"/>
      <c r="P23" s="93"/>
      <c r="Q23" s="92" t="s">
        <v>234</v>
      </c>
    </row>
    <row r="24" spans="2:17" s="78" customFormat="1" ht="29.25" customHeight="1">
      <c r="B24" s="326" t="s">
        <v>235</v>
      </c>
      <c r="C24" s="327"/>
      <c r="D24" s="95" t="s">
        <v>236</v>
      </c>
      <c r="E24" s="96" t="s">
        <v>237</v>
      </c>
      <c r="F24" s="96" t="s">
        <v>238</v>
      </c>
      <c r="G24" s="96" t="s">
        <v>239</v>
      </c>
      <c r="H24" s="97" t="s">
        <v>240</v>
      </c>
      <c r="I24" s="98" t="s">
        <v>241</v>
      </c>
      <c r="J24" s="330" t="s">
        <v>242</v>
      </c>
      <c r="K24" s="330"/>
      <c r="L24" s="330"/>
      <c r="M24" s="330"/>
      <c r="N24" s="330"/>
      <c r="O24" s="330"/>
      <c r="P24" s="99"/>
      <c r="Q24" s="100" t="s">
        <v>109</v>
      </c>
    </row>
    <row r="25" spans="2:17" s="78" customFormat="1" ht="29.25" customHeight="1">
      <c r="B25" s="297" t="s">
        <v>110</v>
      </c>
      <c r="C25" s="298"/>
      <c r="D25" s="102" t="s">
        <v>243</v>
      </c>
      <c r="E25" s="103" t="s">
        <v>244</v>
      </c>
      <c r="F25" s="103" t="s">
        <v>245</v>
      </c>
      <c r="G25" s="103" t="s">
        <v>246</v>
      </c>
      <c r="H25" s="104" t="s">
        <v>247</v>
      </c>
      <c r="I25" s="105" t="s">
        <v>248</v>
      </c>
      <c r="J25" s="325" t="s">
        <v>249</v>
      </c>
      <c r="K25" s="325"/>
      <c r="L25" s="325"/>
      <c r="M25" s="325"/>
      <c r="N25" s="325"/>
      <c r="O25" s="325"/>
      <c r="P25" s="106"/>
      <c r="Q25" s="107" t="s">
        <v>111</v>
      </c>
    </row>
    <row r="26" spans="2:17" s="78" customFormat="1" ht="29.25" customHeight="1">
      <c r="B26" s="318" t="s">
        <v>112</v>
      </c>
      <c r="C26" s="306"/>
      <c r="D26" s="109" t="s">
        <v>250</v>
      </c>
      <c r="E26" s="110" t="s">
        <v>251</v>
      </c>
      <c r="F26" s="110" t="s">
        <v>252</v>
      </c>
      <c r="G26" s="110" t="s">
        <v>253</v>
      </c>
      <c r="H26" s="111" t="s">
        <v>254</v>
      </c>
      <c r="I26" s="105" t="s">
        <v>255</v>
      </c>
      <c r="J26" s="325" t="s">
        <v>256</v>
      </c>
      <c r="K26" s="325"/>
      <c r="L26" s="325"/>
      <c r="M26" s="325"/>
      <c r="N26" s="325"/>
      <c r="O26" s="325"/>
      <c r="P26" s="106"/>
      <c r="Q26" s="107" t="s">
        <v>113</v>
      </c>
    </row>
    <row r="27" spans="2:17" s="78" customFormat="1" ht="29.25" customHeight="1">
      <c r="B27" s="297" t="s">
        <v>114</v>
      </c>
      <c r="C27" s="298"/>
      <c r="D27" s="102" t="s">
        <v>257</v>
      </c>
      <c r="E27" s="103" t="s">
        <v>258</v>
      </c>
      <c r="F27" s="103" t="s">
        <v>259</v>
      </c>
      <c r="G27" s="103" t="s">
        <v>260</v>
      </c>
      <c r="H27" s="104" t="s">
        <v>261</v>
      </c>
      <c r="I27" s="105" t="s">
        <v>262</v>
      </c>
      <c r="J27" s="325" t="s">
        <v>263</v>
      </c>
      <c r="K27" s="325"/>
      <c r="L27" s="325"/>
      <c r="M27" s="325"/>
      <c r="N27" s="325"/>
      <c r="O27" s="325"/>
      <c r="P27" s="106"/>
      <c r="Q27" s="107" t="s">
        <v>115</v>
      </c>
    </row>
    <row r="28" spans="2:17" s="78" customFormat="1" ht="29.25" customHeight="1">
      <c r="B28" s="318" t="s">
        <v>116</v>
      </c>
      <c r="C28" s="306"/>
      <c r="D28" s="109" t="s">
        <v>264</v>
      </c>
      <c r="E28" s="110" t="s">
        <v>265</v>
      </c>
      <c r="F28" s="110" t="s">
        <v>266</v>
      </c>
      <c r="G28" s="110" t="s">
        <v>267</v>
      </c>
      <c r="H28" s="111" t="s">
        <v>268</v>
      </c>
      <c r="I28" s="105" t="s">
        <v>269</v>
      </c>
      <c r="J28" s="325" t="s">
        <v>270</v>
      </c>
      <c r="K28" s="325"/>
      <c r="L28" s="325"/>
      <c r="M28" s="325"/>
      <c r="N28" s="325"/>
      <c r="O28" s="325"/>
      <c r="P28" s="106"/>
      <c r="Q28" s="107" t="s">
        <v>117</v>
      </c>
    </row>
    <row r="29" spans="1:26" ht="29.25" customHeight="1" thickBot="1">
      <c r="A29" s="112"/>
      <c r="B29" s="307" t="s">
        <v>118</v>
      </c>
      <c r="C29" s="308"/>
      <c r="D29" s="114" t="s">
        <v>271</v>
      </c>
      <c r="E29" s="115" t="s">
        <v>272</v>
      </c>
      <c r="F29" s="115" t="s">
        <v>273</v>
      </c>
      <c r="G29" s="115" t="s">
        <v>274</v>
      </c>
      <c r="H29" s="116" t="s">
        <v>275</v>
      </c>
      <c r="I29" s="117" t="s">
        <v>276</v>
      </c>
      <c r="J29" s="328" t="s">
        <v>276</v>
      </c>
      <c r="K29" s="328"/>
      <c r="L29" s="328"/>
      <c r="M29" s="328"/>
      <c r="N29" s="328"/>
      <c r="O29" s="328"/>
      <c r="P29" s="118"/>
      <c r="Q29" s="119" t="s">
        <v>277</v>
      </c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29.25" customHeight="1">
      <c r="A30" s="112"/>
      <c r="B30" s="120"/>
      <c r="C30" s="120"/>
      <c r="D30" s="121"/>
      <c r="E30" s="121"/>
      <c r="F30" s="121"/>
      <c r="G30" s="121"/>
      <c r="H30" s="122"/>
      <c r="I30" s="123"/>
      <c r="J30" s="123"/>
      <c r="K30" s="124"/>
      <c r="L30" s="124"/>
      <c r="M30" s="124"/>
      <c r="N30" s="124"/>
      <c r="O30" s="123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ht="29.25" customHeight="1">
      <c r="F31" s="125"/>
    </row>
  </sheetData>
  <sheetProtection/>
  <mergeCells count="34">
    <mergeCell ref="J28:O28"/>
    <mergeCell ref="J29:O29"/>
    <mergeCell ref="J23:O23"/>
    <mergeCell ref="J24:O24"/>
    <mergeCell ref="J25:O25"/>
    <mergeCell ref="J26:O26"/>
    <mergeCell ref="A9:B9"/>
    <mergeCell ref="B10:C10"/>
    <mergeCell ref="B13:C13"/>
    <mergeCell ref="J27:O27"/>
    <mergeCell ref="B27:C27"/>
    <mergeCell ref="B11:C11"/>
    <mergeCell ref="B12:C12"/>
    <mergeCell ref="B26:C26"/>
    <mergeCell ref="B24:C24"/>
    <mergeCell ref="B19:C19"/>
    <mergeCell ref="B20:C20"/>
    <mergeCell ref="B18:C18"/>
    <mergeCell ref="B17:C17"/>
    <mergeCell ref="B14:C14"/>
    <mergeCell ref="B3:C3"/>
    <mergeCell ref="B4:C4"/>
    <mergeCell ref="B5:C5"/>
    <mergeCell ref="B6:C6"/>
    <mergeCell ref="B28:C28"/>
    <mergeCell ref="B29:C29"/>
    <mergeCell ref="A1:B1"/>
    <mergeCell ref="C1:D1"/>
    <mergeCell ref="A2:B2"/>
    <mergeCell ref="A16:B16"/>
    <mergeCell ref="B23:C23"/>
    <mergeCell ref="B21:C21"/>
    <mergeCell ref="B25:C25"/>
    <mergeCell ref="B7:C7"/>
  </mergeCells>
  <conditionalFormatting sqref="D31:D37 F31:F37">
    <cfRule type="expression" priority="1" dxfId="0" stopIfTrue="1">
      <formula>ISERROR(D31)=TRUE</formula>
    </cfRule>
  </conditionalFormatting>
  <dataValidations count="1">
    <dataValidation allowBlank="1" showInputMessage="1" showErrorMessage="1" imeMode="off" sqref="E17:H17 E3:H3 H4:H6 F4:G4 G5 E10:H10 H11:H13 F11:G11 G12 H18:H20 F18:G18 G19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92" r:id="rId1"/>
  <headerFooter alignWithMargins="0">
    <oddFooter>&amp;C－１４－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Z31"/>
  <sheetViews>
    <sheetView zoomScaleSheetLayoutView="85" workbookViewId="0" topLeftCell="A1">
      <selection activeCell="I15" sqref="I15"/>
    </sheetView>
  </sheetViews>
  <sheetFormatPr defaultColWidth="9.00390625" defaultRowHeight="25.5" customHeight="1"/>
  <cols>
    <col min="1" max="2" width="4.625" style="39" customWidth="1"/>
    <col min="3" max="9" width="10.625" style="39" customWidth="1"/>
    <col min="10" max="10" width="5.625" style="39" customWidth="1"/>
    <col min="11" max="12" width="7.00390625" style="39" hidden="1" customWidth="1"/>
    <col min="13" max="14" width="7.125" style="39" hidden="1" customWidth="1"/>
    <col min="15" max="15" width="5.625" style="39" customWidth="1"/>
    <col min="16" max="16" width="9.00390625" style="39" hidden="1" customWidth="1"/>
    <col min="17" max="17" width="10.625" style="39" customWidth="1"/>
    <col min="18" max="20" width="2.75390625" style="39" customWidth="1"/>
    <col min="21" max="21" width="12.625" style="39" bestFit="1" customWidth="1"/>
    <col min="22" max="27" width="2.75390625" style="39" customWidth="1"/>
    <col min="28" max="16384" width="9.00390625" style="39" customWidth="1"/>
  </cols>
  <sheetData>
    <row r="1" spans="1:15" s="1" customFormat="1" ht="29.25" customHeight="1" thickBot="1">
      <c r="A1" s="309" t="s">
        <v>149</v>
      </c>
      <c r="B1" s="309"/>
      <c r="C1" s="309" t="s">
        <v>185</v>
      </c>
      <c r="D1" s="309"/>
      <c r="E1" s="37" t="s">
        <v>278</v>
      </c>
      <c r="F1" s="38"/>
      <c r="G1" s="38"/>
      <c r="H1" s="38"/>
      <c r="I1" s="38"/>
      <c r="J1" s="38"/>
      <c r="K1" s="39"/>
      <c r="L1" s="39"/>
      <c r="M1" s="39"/>
      <c r="N1" s="39"/>
      <c r="O1" s="39"/>
    </row>
    <row r="2" spans="1:15" ht="29.25" customHeight="1" thickBot="1">
      <c r="A2" s="310" t="s">
        <v>279</v>
      </c>
      <c r="B2" s="301"/>
      <c r="C2" s="40" t="s">
        <v>280</v>
      </c>
      <c r="D2" s="41" t="str">
        <f>IF('予選ﾘｰｸﾞ順位'!B6="","",'予選ﾘｰｸﾞ順位'!B6)</f>
        <v>岡山操山</v>
      </c>
      <c r="E2" s="42" t="str">
        <f>IF('予選ﾘｰｸﾞ順位'!C6="","",'予選ﾘｰｸﾞ順位'!C6)</f>
        <v>玉野光南</v>
      </c>
      <c r="F2" s="42" t="str">
        <f>IF('予選ﾘｰｸﾞ順位'!D6="","",'予選ﾘｰｸﾞ順位'!D6)</f>
        <v>生駒Ａ</v>
      </c>
      <c r="G2" s="42" t="str">
        <f>IF('予選ﾘｰｸﾞ順位'!E6="","",'予選ﾘｰｸﾞ順位'!E6)</f>
        <v>城南Ａ</v>
      </c>
      <c r="H2" s="42" t="str">
        <f>IF('予選ﾘｰｸﾞ順位'!F6="","",'予選ﾘｰｸﾞ順位'!F6)</f>
        <v>青谷</v>
      </c>
      <c r="I2" s="43" t="s">
        <v>189</v>
      </c>
      <c r="J2" s="44" t="s">
        <v>190</v>
      </c>
      <c r="K2" s="45" t="s">
        <v>191</v>
      </c>
      <c r="L2" s="46" t="s">
        <v>192</v>
      </c>
      <c r="M2" s="46" t="s">
        <v>193</v>
      </c>
      <c r="N2" s="46" t="s">
        <v>194</v>
      </c>
      <c r="O2" s="47" t="s">
        <v>195</v>
      </c>
    </row>
    <row r="3" spans="1:16" ht="29.25" customHeight="1">
      <c r="A3" s="48" t="s">
        <v>281</v>
      </c>
      <c r="B3" s="323" t="str">
        <f>IF(D2="","",D2)</f>
        <v>岡山操山</v>
      </c>
      <c r="C3" s="324"/>
      <c r="D3" s="49"/>
      <c r="E3" s="50" t="s">
        <v>282</v>
      </c>
      <c r="F3" s="50" t="s">
        <v>282</v>
      </c>
      <c r="G3" s="50" t="s">
        <v>282</v>
      </c>
      <c r="H3" s="50" t="s">
        <v>283</v>
      </c>
      <c r="I3" s="51" t="str">
        <f>IF(SUM(K3:N3)=0,"/",K3+M3&amp;"/"&amp;L3+N3)</f>
        <v>4/0</v>
      </c>
      <c r="J3" s="52">
        <f>IF(SUM(K3:N3)=0,"",K3*2+L3+M3*2)</f>
        <v>8</v>
      </c>
      <c r="K3" s="53">
        <f>IF(LEFT(H3,1)="3",1,0)+IF(LEFT(G3,1)="3",1,0)+IF(LEFT(F3,1)="3",1,0)+IF(LEFT(E3,1)="3",1,0)+IF(LEFT(D3,1)="3",1,0)</f>
        <v>4</v>
      </c>
      <c r="L3" s="54">
        <f>IF(RIGHT(H3,1)="3",1,0)+IF(RIGHT(G3,1)="3",1,0)+IF(RIGHT(F3,1)="3",1,0)+IF(RIGHT(E3,1)="3",1,0)+IF(RIGHT(D3,1)="3",1,0)</f>
        <v>0</v>
      </c>
      <c r="M3" s="55">
        <f>IF(LEFT(H3,1)="W",1,0)+IF(LEFT(G3,1)="W",1,0)+IF(LEFT(F3,1)="W",1,0)+IF(LEFT(E3,1)="W",1,0)+IF(LEFT(D3,1)="W",1,0)</f>
        <v>0</v>
      </c>
      <c r="N3" s="55">
        <f>IF(LEFT(H3,1)="L",1,0)+IF(LEFT(G3,1)="L",1,0)+IF(LEFT(F3,1)="L",1,0)+IF(LEFT(E3,1)="L",1,0)+IF(LEFT(D3,1)="L",1,0)</f>
        <v>0</v>
      </c>
      <c r="O3" s="56">
        <f>IF(SUM(K3:N3)=0,"",RANK(J3,J3:N7,0))</f>
        <v>1</v>
      </c>
      <c r="P3" s="39" t="str">
        <f>B3</f>
        <v>岡山操山</v>
      </c>
    </row>
    <row r="4" spans="1:16" ht="29.25" customHeight="1">
      <c r="A4" s="57" t="s">
        <v>284</v>
      </c>
      <c r="B4" s="320" t="str">
        <f>IF(E2="","",E2)</f>
        <v>玉野光南</v>
      </c>
      <c r="C4" s="322"/>
      <c r="D4" s="58" t="str">
        <f>IF(LEFT(E3,1)="W","L W/O",IF(LEFT(E3,1)="L","W W/O",IF(E3="-","-",RIGHT(E3,1)&amp;"-"&amp;LEFT(E3,1))))</f>
        <v>2-3</v>
      </c>
      <c r="E4" s="59"/>
      <c r="F4" s="60" t="s">
        <v>285</v>
      </c>
      <c r="G4" s="60" t="s">
        <v>283</v>
      </c>
      <c r="H4" s="126" t="s">
        <v>286</v>
      </c>
      <c r="I4" s="61" t="str">
        <f>IF(SUM(K4:N4)=0,"/",K4+M4&amp;"/"&amp;L4+N4)</f>
        <v>1/3</v>
      </c>
      <c r="J4" s="62">
        <f>IF(SUM(K4:N4)=0,"",K4*2+L4+M4*2)</f>
        <v>5</v>
      </c>
      <c r="K4" s="63">
        <f>IF(LEFT(H4,1)="3",1,0)+IF(LEFT(G4,1)="3",1,0)+IF(LEFT(F4,1)="3",1,0)+IF(LEFT(E4,1)="3",1,0)+IF(LEFT(D4,1)="3",1,0)</f>
        <v>1</v>
      </c>
      <c r="L4" s="64">
        <f>IF(RIGHT(H4,1)="3",1,0)+IF(RIGHT(G4,1)="3",1,0)+IF(RIGHT(F4,1)="3",1,0)+IF(RIGHT(E4,1)="3",1,0)+IF(RIGHT(D4,1)="3",1,0)</f>
        <v>3</v>
      </c>
      <c r="M4" s="65">
        <f>IF(LEFT(H4,1)="W",1,0)+IF(LEFT(G4,1)="W",1,0)+IF(LEFT(F4,1)="W",1,0)+IF(LEFT(E4,1)="W",1,0)+IF(LEFT(D4,1)="W",1,0)</f>
        <v>0</v>
      </c>
      <c r="N4" s="65">
        <f>IF(LEFT(H4,1)="L",1,0)+IF(LEFT(G4,1)="L",1,0)+IF(LEFT(F4,1)="L",1,0)+IF(LEFT(E4,1)="L",1,0)+IF(LEFT(D4,1)="L",1,0)</f>
        <v>0</v>
      </c>
      <c r="O4" s="66">
        <v>5</v>
      </c>
      <c r="P4" s="39" t="str">
        <f>B4</f>
        <v>玉野光南</v>
      </c>
    </row>
    <row r="5" spans="1:16" ht="29.25" customHeight="1">
      <c r="A5" s="57" t="s">
        <v>287</v>
      </c>
      <c r="B5" s="320" t="str">
        <f>IF(F2="","",F2)</f>
        <v>生駒Ａ</v>
      </c>
      <c r="C5" s="322"/>
      <c r="D5" s="58" t="str">
        <f>IF(LEFT(F3,1)="W","L W/O",IF(LEFT(F3,1)="L","W W/O",IF(F3="-","-",RIGHT(F3,1)&amp;"-"&amp;LEFT(F3,1))))</f>
        <v>2-3</v>
      </c>
      <c r="E5" s="67" t="str">
        <f>IF(LEFT(F4,1)="W","L W/O",IF(LEFT(F4,1)="L","W W/O",IF(F4="-","-",RIGHT(F4,1)&amp;"-"&amp;LEFT(F4,1))))</f>
        <v>3-2</v>
      </c>
      <c r="F5" s="59"/>
      <c r="G5" s="126" t="s">
        <v>286</v>
      </c>
      <c r="H5" s="60" t="s">
        <v>283</v>
      </c>
      <c r="I5" s="61" t="str">
        <f>IF(SUM(K5:N5)=0,"/",K5+M5&amp;"/"&amp;L5+N5)</f>
        <v>2/2</v>
      </c>
      <c r="J5" s="62">
        <f>IF(SUM(K5:N5)=0,"",K5*2+L5+M5*2)</f>
        <v>6</v>
      </c>
      <c r="K5" s="63">
        <f>IF(LEFT(H5,1)="3",1,0)+IF(LEFT(G5,1)="3",1,0)+IF(LEFT(F5,1)="3",1,0)+IF(LEFT(E5,1)="3",1,0)+IF(LEFT(D5,1)="3",1,0)</f>
        <v>2</v>
      </c>
      <c r="L5" s="64">
        <f>IF(RIGHT(H5,1)="3",1,0)+IF(RIGHT(G5,1)="3",1,0)+IF(RIGHT(F5,1)="3",1,0)+IF(RIGHT(E5,1)="3",1,0)+IF(RIGHT(D5,1)="3",1,0)</f>
        <v>2</v>
      </c>
      <c r="M5" s="65">
        <f>IF(LEFT(H5,1)="W",1,0)+IF(LEFT(G5,1)="W",1,0)+IF(LEFT(F5,1)="W",1,0)+IF(LEFT(E5,1)="W",1,0)+IF(LEFT(D5,1)="W",1,0)</f>
        <v>0</v>
      </c>
      <c r="N5" s="65">
        <f>IF(LEFT(H5,1)="L",1,0)+IF(LEFT(G5,1)="L",1,0)+IF(LEFT(F5,1)="L",1,0)+IF(LEFT(E5,1)="L",1,0)+IF(LEFT(D5,1)="L",1,0)</f>
        <v>0</v>
      </c>
      <c r="O5" s="66">
        <v>3</v>
      </c>
      <c r="P5" s="39" t="str">
        <f>B5</f>
        <v>生駒Ａ</v>
      </c>
    </row>
    <row r="6" spans="1:16" ht="29.25" customHeight="1">
      <c r="A6" s="57" t="s">
        <v>288</v>
      </c>
      <c r="B6" s="320" t="str">
        <f>IF(G2="","",G2)</f>
        <v>城南Ａ</v>
      </c>
      <c r="C6" s="322"/>
      <c r="D6" s="58" t="str">
        <f>IF(LEFT(G3,1)="W","L W/O",IF(LEFT(G3,1)="L","W W/O",IF(G3="-","-",RIGHT(G3,1)&amp;"-"&amp;LEFT(G3,1))))</f>
        <v>2-3</v>
      </c>
      <c r="E6" s="67" t="str">
        <f>IF(LEFT(G4,1)="W","L W/O",IF(LEFT(G4,1)="L","W W/O",IF(G4="-","-",RIGHT(G4,1)&amp;"-"&amp;LEFT(G4,1))))</f>
        <v>1-3</v>
      </c>
      <c r="F6" s="127" t="str">
        <f>IF(LEFT(G5,1)="W","L W/O",IF(LEFT(G5,1)="L","W W/O",IF(G5="-","-",RIGHT(G5,1)&amp;"-"&amp;LEFT(G5,1))))</f>
        <v>3-1</v>
      </c>
      <c r="G6" s="59"/>
      <c r="H6" s="60" t="s">
        <v>282</v>
      </c>
      <c r="I6" s="61" t="str">
        <f>IF(SUM(K6:N6)=0,"/",K6+M6&amp;"/"&amp;L6+N6)</f>
        <v>2/2</v>
      </c>
      <c r="J6" s="62">
        <f>IF(SUM(K6:N6)=0,"",K6*2+L6+M6*2)</f>
        <v>6</v>
      </c>
      <c r="K6" s="63">
        <f>IF(LEFT(H6,1)="3",1,0)+IF(LEFT(G6,1)="3",1,0)+IF(LEFT(F6,1)="3",1,0)+IF(LEFT(E6,1)="3",1,0)+IF(LEFT(D6,1)="3",1,0)</f>
        <v>2</v>
      </c>
      <c r="L6" s="64">
        <f>IF(RIGHT(H6,1)="3",1,0)+IF(RIGHT(G6,1)="3",1,0)+IF(RIGHT(F6,1)="3",1,0)+IF(RIGHT(E6,1)="3",1,0)+IF(RIGHT(D6,1)="3",1,0)</f>
        <v>2</v>
      </c>
      <c r="M6" s="65">
        <f>IF(LEFT(H6,1)="W",1,0)+IF(LEFT(G6,1)="W",1,0)+IF(LEFT(F6,1)="W",1,0)+IF(LEFT(E6,1)="W",1,0)+IF(LEFT(D6,1)="W",1,0)</f>
        <v>0</v>
      </c>
      <c r="N6" s="65">
        <f>IF(LEFT(H6,1)="L",1,0)+IF(LEFT(G6,1)="L",1,0)+IF(LEFT(F6,1)="L",1,0)+IF(LEFT(E6,1)="L",1,0)+IF(LEFT(D6,1)="L",1,0)</f>
        <v>0</v>
      </c>
      <c r="O6" s="66">
        <f>IF(SUM(K6:N6)=0,"",RANK(J6,J3:J7,0))</f>
        <v>2</v>
      </c>
      <c r="P6" s="39" t="str">
        <f>B6</f>
        <v>城南Ａ</v>
      </c>
    </row>
    <row r="7" spans="1:16" ht="29.25" customHeight="1" thickBot="1">
      <c r="A7" s="68" t="s">
        <v>289</v>
      </c>
      <c r="B7" s="304" t="str">
        <f>IF(H2="","",H2)</f>
        <v>青谷</v>
      </c>
      <c r="C7" s="305"/>
      <c r="D7" s="69" t="str">
        <f>IF(LEFT(H3,1)="W","L W/O",IF(LEFT(H3,1)="L","W W/O",IF(H3="-","-",RIGHT(H3,1)&amp;"-"&amp;LEFT(H3,1))))</f>
        <v>1-3</v>
      </c>
      <c r="E7" s="128" t="str">
        <f>IF(LEFT(H4,1)="W","L W/O",IF(LEFT(H4,1)="L","W W/O",IF(H4="-","-",RIGHT(H4,1)&amp;"-"&amp;LEFT(H4,1))))</f>
        <v>3-1</v>
      </c>
      <c r="F7" s="70" t="str">
        <f>IF(LEFT(H5,1)="W","L W/O",IF(LEFT(H5,1)="L","W W/O",IF(H5="-","-",RIGHT(H5,1)&amp;"-"&amp;LEFT(H5,1))))</f>
        <v>1-3</v>
      </c>
      <c r="G7" s="70" t="str">
        <f>IF(LEFT(H6,1)="W","L W/O",IF(LEFT(H6,1)="L","W W/O",IF(H6="-","-",RIGHT(H6,1)&amp;"-"&amp;LEFT(H6,1))))</f>
        <v>2-3</v>
      </c>
      <c r="H7" s="71"/>
      <c r="I7" s="72" t="str">
        <f>IF(SUM(K7:N7)=0,"/",K7+M7&amp;"/"&amp;L7+N7)</f>
        <v>1/3</v>
      </c>
      <c r="J7" s="73">
        <f>IF(SUM(K7:N7)=0,"",K7*2+L7+M7*2)</f>
        <v>5</v>
      </c>
      <c r="K7" s="74">
        <f>IF(LEFT(H7,1)="3",1,0)+IF(LEFT(G7,1)="3",1,0)+IF(LEFT(F7,1)="3",1,0)+IF(LEFT(E7,1)="3",1,0)+IF(LEFT(D7,1)="3",1,0)</f>
        <v>1</v>
      </c>
      <c r="L7" s="75">
        <f>IF(RIGHT(H7,1)="3",1,0)+IF(RIGHT(G7,1)="3",1,0)+IF(RIGHT(F7,1)="3",1,0)+IF(RIGHT(E7,1)="3",1,0)+IF(RIGHT(D7,1)="3",1,0)</f>
        <v>3</v>
      </c>
      <c r="M7" s="76">
        <f>IF(LEFT(H7,1)="W",1,0)+IF(LEFT(G7,1)="W",1,0)+IF(LEFT(F7,1)="W",1,0)+IF(LEFT(E7,1)="W",1,0)+IF(LEFT(D7,1)="W",1,0)</f>
        <v>0</v>
      </c>
      <c r="N7" s="76">
        <f>IF(LEFT(H7,1)="L",1,0)+IF(LEFT(G7,1)="L",1,0)+IF(LEFT(F7,1)="L",1,0)+IF(LEFT(E7,1)="L",1,0)+IF(LEFT(D7,1)="L",1,0)</f>
        <v>0</v>
      </c>
      <c r="O7" s="77">
        <f>IF(SUM(K7:N7)=0,"",RANK(J7,J3:J7,0))</f>
        <v>4</v>
      </c>
      <c r="P7" s="39" t="str">
        <f>B7</f>
        <v>青谷</v>
      </c>
    </row>
    <row r="8" spans="1:15" ht="29.25" customHeight="1" thickBot="1">
      <c r="A8" s="78"/>
      <c r="B8" s="79"/>
      <c r="C8" s="79"/>
      <c r="D8" s="80"/>
      <c r="E8" s="80"/>
      <c r="F8" s="80"/>
      <c r="G8" s="80"/>
      <c r="H8" s="80"/>
      <c r="I8" s="78"/>
      <c r="J8" s="78"/>
      <c r="K8" s="80"/>
      <c r="L8" s="80"/>
      <c r="M8" s="80"/>
      <c r="N8" s="80"/>
      <c r="O8" s="78"/>
    </row>
    <row r="9" spans="1:15" ht="29.25" customHeight="1" thickBot="1">
      <c r="A9" s="310" t="s">
        <v>290</v>
      </c>
      <c r="B9" s="301"/>
      <c r="C9" s="40" t="s">
        <v>291</v>
      </c>
      <c r="D9" s="41" t="str">
        <f>IF('予選ﾘｰｸﾞ順位'!G6="","",'予選ﾘｰｸﾞ順位'!G6)</f>
        <v>佐賀商Ｂ</v>
      </c>
      <c r="E9" s="81" t="str">
        <f>IF('予選ﾘｰｸﾞ順位'!H6="","",'予選ﾘｰｸﾞ順位'!H6)</f>
        <v>和歌山商業</v>
      </c>
      <c r="F9" s="81" t="str">
        <f>IF('予選ﾘｰｸﾞ順位'!I6="","",'予選ﾘｰｸﾞ順位'!I6)</f>
        <v>水口東Ａ</v>
      </c>
      <c r="G9" s="81" t="str">
        <f>IF('予選ﾘｰｸﾞ順位'!J6="","",'予選ﾘｰｸﾞ順位'!J6)</f>
        <v>今治北Ａ</v>
      </c>
      <c r="H9" s="82" t="str">
        <f>IF('予選ﾘｰｸﾞ順位'!K6="","",'予選ﾘｰｸﾞ順位'!K6)</f>
        <v>北陵</v>
      </c>
      <c r="I9" s="43" t="s">
        <v>189</v>
      </c>
      <c r="J9" s="44" t="s">
        <v>190</v>
      </c>
      <c r="K9" s="45" t="s">
        <v>191</v>
      </c>
      <c r="L9" s="46" t="s">
        <v>192</v>
      </c>
      <c r="M9" s="46" t="s">
        <v>193</v>
      </c>
      <c r="N9" s="46" t="s">
        <v>194</v>
      </c>
      <c r="O9" s="47" t="s">
        <v>195</v>
      </c>
    </row>
    <row r="10" spans="1:16" ht="29.25" customHeight="1">
      <c r="A10" s="48" t="s">
        <v>292</v>
      </c>
      <c r="B10" s="323" t="str">
        <f>IF(D9="","",D9)</f>
        <v>佐賀商Ｂ</v>
      </c>
      <c r="C10" s="324"/>
      <c r="D10" s="49"/>
      <c r="E10" s="50" t="s">
        <v>283</v>
      </c>
      <c r="F10" s="50" t="s">
        <v>283</v>
      </c>
      <c r="G10" s="129" t="s">
        <v>286</v>
      </c>
      <c r="H10" s="129" t="s">
        <v>283</v>
      </c>
      <c r="I10" s="51" t="str">
        <f>IF(SUM(K10:N10)=0,"/",K10+M10&amp;"/"&amp;L10+N10)</f>
        <v>3/1</v>
      </c>
      <c r="J10" s="52">
        <f>IF(SUM(K10:N10)=0,"",K10*2+L10+M10*2)</f>
        <v>7</v>
      </c>
      <c r="K10" s="53">
        <f>IF(LEFT(H10,1)="3",1,0)+IF(LEFT(G10,1)="3",1,0)+IF(LEFT(F10,1)="3",1,0)+IF(LEFT(E10,1)="3",1,0)+IF(LEFT(D10,1)="3",1,0)</f>
        <v>3</v>
      </c>
      <c r="L10" s="54">
        <f>IF(RIGHT(H10,1)="3",1,0)+IF(RIGHT(G10,1)="3",1,0)+IF(RIGHT(F10,1)="3",1,0)+IF(RIGHT(E10,1)="3",1,0)+IF(RIGHT(D10,1)="3",1,0)</f>
        <v>1</v>
      </c>
      <c r="M10" s="55">
        <f>IF(LEFT(H10,1)="W",1,0)+IF(LEFT(G10,1)="W",1,0)+IF(LEFT(F10,1)="W",1,0)+IF(LEFT(E10,1)="W",1,0)+IF(LEFT(D10,1)="W",1,0)</f>
        <v>0</v>
      </c>
      <c r="N10" s="55">
        <f>IF(LEFT(H10,1)="L",1,0)+IF(LEFT(G10,1)="L",1,0)+IF(LEFT(F10,1)="L",1,0)+IF(LEFT(E10,1)="L",1,0)+IF(LEFT(D10,1)="L",1,0)</f>
        <v>0</v>
      </c>
      <c r="O10" s="56">
        <v>2</v>
      </c>
      <c r="P10" s="39" t="str">
        <f>B10</f>
        <v>佐賀商Ｂ</v>
      </c>
    </row>
    <row r="11" spans="1:16" s="83" customFormat="1" ht="29.25" customHeight="1">
      <c r="A11" s="57" t="s">
        <v>293</v>
      </c>
      <c r="B11" s="320" t="str">
        <f>IF(E9="","",E9)</f>
        <v>和歌山商業</v>
      </c>
      <c r="C11" s="322"/>
      <c r="D11" s="58" t="str">
        <f>IF(LEFT(E10,1)="W","L W/O",IF(LEFT(E10,1)="L","W W/O",IF(E10="-","-",RIGHT(E10,1)&amp;"-"&amp;LEFT(E10,1))))</f>
        <v>1-3</v>
      </c>
      <c r="E11" s="59"/>
      <c r="F11" s="60" t="s">
        <v>283</v>
      </c>
      <c r="G11" s="60" t="s">
        <v>286</v>
      </c>
      <c r="H11" s="60" t="s">
        <v>286</v>
      </c>
      <c r="I11" s="61" t="str">
        <f>IF(SUM(K11:N11)=0,"/",K11+M11&amp;"/"&amp;L11+N11)</f>
        <v>1/3</v>
      </c>
      <c r="J11" s="62">
        <f>IF(SUM(K11:N11)=0,"",K11*2+L11+M11*2)</f>
        <v>5</v>
      </c>
      <c r="K11" s="63">
        <f>IF(LEFT(H11,1)="3",1,0)+IF(LEFT(G11,1)="3",1,0)+IF(LEFT(F11,1)="3",1,0)+IF(LEFT(E11,1)="3",1,0)+IF(LEFT(D11,1)="3",1,0)</f>
        <v>1</v>
      </c>
      <c r="L11" s="64">
        <f>IF(RIGHT(H11,1)="3",1,0)+IF(RIGHT(G11,1)="3",1,0)+IF(RIGHT(F11,1)="3",1,0)+IF(RIGHT(E11,1)="3",1,0)+IF(RIGHT(D11,1)="3",1,0)</f>
        <v>3</v>
      </c>
      <c r="M11" s="65">
        <f>IF(LEFT(H11,1)="W",1,0)+IF(LEFT(G11,1)="W",1,0)+IF(LEFT(F11,1)="W",1,0)+IF(LEFT(E11,1)="W",1,0)+IF(LEFT(D11,1)="W",1,0)</f>
        <v>0</v>
      </c>
      <c r="N11" s="65">
        <f>IF(LEFT(H11,1)="L",1,0)+IF(LEFT(G11,1)="L",1,0)+IF(LEFT(F11,1)="L",1,0)+IF(LEFT(E11,1)="L",1,0)+IF(LEFT(D11,1)="L",1,0)</f>
        <v>0</v>
      </c>
      <c r="O11" s="66">
        <f>IF(SUM(K11:N11)=0,"",RANK(J11,J10:J14,0))</f>
        <v>4</v>
      </c>
      <c r="P11" s="39" t="str">
        <f>B11</f>
        <v>和歌山商業</v>
      </c>
    </row>
    <row r="12" spans="1:16" ht="29.25" customHeight="1">
      <c r="A12" s="57" t="s">
        <v>294</v>
      </c>
      <c r="B12" s="320" t="str">
        <f>IF(F9="","",F9)</f>
        <v>水口東Ａ</v>
      </c>
      <c r="C12" s="322"/>
      <c r="D12" s="58" t="str">
        <f>IF(LEFT(F10,1)="W","L W/O",IF(LEFT(F10,1)="L","W W/O",IF(F10="-","-",RIGHT(F10,1)&amp;"-"&amp;LEFT(F10,1))))</f>
        <v>1-3</v>
      </c>
      <c r="E12" s="67" t="str">
        <f>IF(LEFT(F11,1)="W","L W/O",IF(LEFT(F11,1)="L","W W/O",IF(F11="-","-",RIGHT(F11,1)&amp;"-"&amp;LEFT(F11,1))))</f>
        <v>1-3</v>
      </c>
      <c r="F12" s="59"/>
      <c r="G12" s="60" t="s">
        <v>295</v>
      </c>
      <c r="H12" s="60" t="s">
        <v>285</v>
      </c>
      <c r="I12" s="61" t="str">
        <f>IF(SUM(K12:N12)=0,"/",K12+M12&amp;"/"&amp;L12+N12)</f>
        <v>0/4</v>
      </c>
      <c r="J12" s="62">
        <f>IF(SUM(K12:N12)=0,"",K12*2+L12+M12*2)</f>
        <v>4</v>
      </c>
      <c r="K12" s="63">
        <f>IF(LEFT(H12,1)="3",1,0)+IF(LEFT(G12,1)="3",1,0)+IF(LEFT(F12,1)="3",1,0)+IF(LEFT(E12,1)="3",1,0)+IF(LEFT(D12,1)="3",1,0)</f>
        <v>0</v>
      </c>
      <c r="L12" s="64">
        <f>IF(RIGHT(H12,1)="3",1,0)+IF(RIGHT(G12,1)="3",1,0)+IF(RIGHT(F12,1)="3",1,0)+IF(RIGHT(E12,1)="3",1,0)+IF(RIGHT(D12,1)="3",1,0)</f>
        <v>4</v>
      </c>
      <c r="M12" s="65">
        <f>IF(LEFT(H12,1)="W",1,0)+IF(LEFT(G12,1)="W",1,0)+IF(LEFT(F12,1)="W",1,0)+IF(LEFT(E12,1)="W",1,0)+IF(LEFT(D12,1)="W",1,0)</f>
        <v>0</v>
      </c>
      <c r="N12" s="65">
        <f>IF(LEFT(H12,1)="L",1,0)+IF(LEFT(G12,1)="L",1,0)+IF(LEFT(F12,1)="L",1,0)+IF(LEFT(E12,1)="L",1,0)+IF(LEFT(D12,1)="L",1,0)</f>
        <v>0</v>
      </c>
      <c r="O12" s="66">
        <f>IF(SUM(K12:N12)=0,"",RANK(J12,J10:J14,0))</f>
        <v>5</v>
      </c>
      <c r="P12" s="39" t="str">
        <f>B12</f>
        <v>水口東Ａ</v>
      </c>
    </row>
    <row r="13" spans="1:16" ht="29.25" customHeight="1">
      <c r="A13" s="57" t="s">
        <v>296</v>
      </c>
      <c r="B13" s="320" t="str">
        <f>IF(G9="","",G9)</f>
        <v>今治北Ａ</v>
      </c>
      <c r="C13" s="322"/>
      <c r="D13" s="130" t="str">
        <f>IF(LEFT(G10,1)="W","L W/O",IF(LEFT(G10,1)="L","W W/O",IF(G10="-","-",RIGHT(G10,1)&amp;"-"&amp;LEFT(G10,1))))</f>
        <v>3-1</v>
      </c>
      <c r="E13" s="67" t="str">
        <f>IF(LEFT(G11,1)="W","L W/O",IF(LEFT(G11,1)="L","W W/O",IF(G11="-","-",RIGHT(G11,1)&amp;"-"&amp;LEFT(G11,1))))</f>
        <v>3-1</v>
      </c>
      <c r="F13" s="67" t="str">
        <f>IF(LEFT(G12,1)="W","L W/O",IF(LEFT(G12,1)="L","W W/O",IF(G12="-","-",RIGHT(G12,1)&amp;"-"&amp;LEFT(G12,1))))</f>
        <v>3-0</v>
      </c>
      <c r="G13" s="59"/>
      <c r="H13" s="126" t="s">
        <v>297</v>
      </c>
      <c r="I13" s="61" t="str">
        <f>IF(SUM(K13:N13)=0,"/",K13+M13&amp;"/"&amp;L13+N13)</f>
        <v>3/1</v>
      </c>
      <c r="J13" s="62">
        <f>IF(SUM(K13:N13)=0,"",K13*2+L13+M13*2)</f>
        <v>7</v>
      </c>
      <c r="K13" s="63">
        <f>IF(LEFT(H13,1)="3",1,0)+IF(LEFT(G13,1)="3",1,0)+IF(LEFT(F13,1)="3",1,0)+IF(LEFT(E13,1)="3",1,0)+IF(LEFT(D13,1)="3",1,0)</f>
        <v>3</v>
      </c>
      <c r="L13" s="64">
        <f>IF(RIGHT(H13,1)="3",1,0)+IF(RIGHT(G13,1)="3",1,0)+IF(RIGHT(F13,1)="3",1,0)+IF(RIGHT(E13,1)="3",1,0)+IF(RIGHT(D13,1)="3",1,0)</f>
        <v>1</v>
      </c>
      <c r="M13" s="65">
        <f>IF(LEFT(H13,1)="W",1,0)+IF(LEFT(G13,1)="W",1,0)+IF(LEFT(F13,1)="W",1,0)+IF(LEFT(E13,1)="W",1,0)+IF(LEFT(D13,1)="W",1,0)</f>
        <v>0</v>
      </c>
      <c r="N13" s="65">
        <f>IF(LEFT(H13,1)="L",1,0)+IF(LEFT(G13,1)="L",1,0)+IF(LEFT(F13,1)="L",1,0)+IF(LEFT(E13,1)="L",1,0)+IF(LEFT(D13,1)="L",1,0)</f>
        <v>0</v>
      </c>
      <c r="O13" s="66">
        <f>IF(SUM(K13:N13)=0,"",RANK(J13,J10:J14,0))</f>
        <v>1</v>
      </c>
      <c r="P13" s="39" t="str">
        <f>B13</f>
        <v>今治北Ａ</v>
      </c>
    </row>
    <row r="14" spans="1:16" ht="29.25" customHeight="1" thickBot="1">
      <c r="A14" s="68" t="s">
        <v>298</v>
      </c>
      <c r="B14" s="304" t="str">
        <f>IF(H9="","",H9)</f>
        <v>北陵</v>
      </c>
      <c r="C14" s="305"/>
      <c r="D14" s="131" t="str">
        <f>IF(LEFT(H10,1)="W","L W/O",IF(LEFT(H10,1)="L","W W/O",IF(H10="-","-",RIGHT(H10,1)&amp;"-"&amp;LEFT(H10,1))))</f>
        <v>1-3</v>
      </c>
      <c r="E14" s="70" t="str">
        <f>IF(LEFT(H11,1)="W","L W/O",IF(LEFT(H11,1)="L","W W/O",IF(H11="-","-",RIGHT(H11,1)&amp;"-"&amp;LEFT(H11,1))))</f>
        <v>3-1</v>
      </c>
      <c r="F14" s="70" t="str">
        <f>IF(LEFT(H12,1)="W","L W/O",IF(LEFT(H12,1)="L","W W/O",IF(H12="-","-",RIGHT(H12,1)&amp;"-"&amp;LEFT(H12,1))))</f>
        <v>3-2</v>
      </c>
      <c r="G14" s="128" t="str">
        <f>IF(LEFT(H13,1)="W","L W/O",IF(LEFT(H13,1)="L","W W/O",IF(H13="-","-",RIGHT(H13,1)&amp;"-"&amp;LEFT(H13,1))))</f>
        <v>3-1</v>
      </c>
      <c r="H14" s="71"/>
      <c r="I14" s="72" t="str">
        <f>IF(SUM(K14:N14)=0,"/",K14+M14&amp;"/"&amp;L14+N14)</f>
        <v>3/1</v>
      </c>
      <c r="J14" s="73">
        <f>IF(SUM(K14:N14)=0,"",K14*2+L14+M14*2)</f>
        <v>7</v>
      </c>
      <c r="K14" s="74">
        <f>IF(LEFT(H14,1)="3",1,0)+IF(LEFT(G14,1)="3",1,0)+IF(LEFT(F14,1)="3",1,0)+IF(LEFT(E14,1)="3",1,0)+IF(LEFT(D14,1)="3",1,0)</f>
        <v>3</v>
      </c>
      <c r="L14" s="75">
        <f>IF(RIGHT(H14,1)="3",1,0)+IF(RIGHT(G14,1)="3",1,0)+IF(RIGHT(F14,1)="3",1,0)+IF(RIGHT(E14,1)="3",1,0)+IF(RIGHT(D14,1)="3",1,0)</f>
        <v>1</v>
      </c>
      <c r="M14" s="76">
        <f>IF(LEFT(H14,1)="W",1,0)+IF(LEFT(G14,1)="W",1,0)+IF(LEFT(F14,1)="W",1,0)+IF(LEFT(E14,1)="W",1,0)+IF(LEFT(D14,1)="W",1,0)</f>
        <v>0</v>
      </c>
      <c r="N14" s="76">
        <f>IF(LEFT(H14,1)="L",1,0)+IF(LEFT(G14,1)="L",1,0)+IF(LEFT(F14,1)="L",1,0)+IF(LEFT(E14,1)="L",1,0)+IF(LEFT(D14,1)="L",1,0)</f>
        <v>0</v>
      </c>
      <c r="O14" s="77">
        <v>3</v>
      </c>
      <c r="P14" s="39" t="str">
        <f>B14</f>
        <v>北陵</v>
      </c>
    </row>
    <row r="15" spans="1:15" ht="29.25" customHeight="1" thickBot="1">
      <c r="A15" s="84"/>
      <c r="B15" s="85"/>
      <c r="C15" s="85"/>
      <c r="D15" s="86"/>
      <c r="E15" s="86"/>
      <c r="F15" s="86"/>
      <c r="G15" s="86"/>
      <c r="H15" s="86"/>
      <c r="I15" s="84"/>
      <c r="J15" s="84"/>
      <c r="K15" s="87"/>
      <c r="L15" s="87"/>
      <c r="M15" s="87"/>
      <c r="N15" s="87"/>
      <c r="O15" s="84"/>
    </row>
    <row r="16" spans="1:15" ht="29.25" customHeight="1" thickBot="1">
      <c r="A16" s="310" t="s">
        <v>299</v>
      </c>
      <c r="B16" s="301"/>
      <c r="C16" s="40" t="s">
        <v>300</v>
      </c>
      <c r="D16" s="41" t="str">
        <f>IF('予選ﾘｰｸﾞ順位'!L6="","",'予選ﾘｰｸﾞ順位'!L6)</f>
        <v>観音寺第一</v>
      </c>
      <c r="E16" s="81" t="str">
        <f>IF('予選ﾘｰｸﾞ順位'!M6="","",'予選ﾘｰｸﾞ順位'!M6)</f>
        <v>今治南</v>
      </c>
      <c r="F16" s="81" t="str">
        <f>IF('予選ﾘｰｸﾞ順位'!N6="","",'予選ﾘｰｸﾞ順位'!N6)</f>
        <v>尽誠学園Ｂ</v>
      </c>
      <c r="G16" s="81" t="str">
        <f>IF('予選ﾘｰｸﾞ順位'!O6="","",'予選ﾘｰｸﾞ順位'!O6)</f>
        <v>敦賀Ａ</v>
      </c>
      <c r="H16" s="82" t="str">
        <f>IF('予選ﾘｰｸﾞ順位'!P6="","",'予選ﾘｰｸﾞ順位'!P6)</f>
        <v>奈良Ａ</v>
      </c>
      <c r="I16" s="43" t="s">
        <v>189</v>
      </c>
      <c r="J16" s="44" t="s">
        <v>190</v>
      </c>
      <c r="K16" s="45" t="s">
        <v>191</v>
      </c>
      <c r="L16" s="46" t="s">
        <v>192</v>
      </c>
      <c r="M16" s="46" t="s">
        <v>193</v>
      </c>
      <c r="N16" s="46" t="s">
        <v>194</v>
      </c>
      <c r="O16" s="47" t="s">
        <v>195</v>
      </c>
    </row>
    <row r="17" spans="1:16" ht="29.25" customHeight="1">
      <c r="A17" s="48" t="s">
        <v>301</v>
      </c>
      <c r="B17" s="323" t="str">
        <f>IF(D16="","",D16)</f>
        <v>観音寺第一</v>
      </c>
      <c r="C17" s="324"/>
      <c r="D17" s="49"/>
      <c r="E17" s="50" t="s">
        <v>302</v>
      </c>
      <c r="F17" s="50" t="s">
        <v>303</v>
      </c>
      <c r="G17" s="50" t="s">
        <v>303</v>
      </c>
      <c r="H17" s="50" t="s">
        <v>304</v>
      </c>
      <c r="I17" s="51" t="str">
        <f>IF(SUM(K17:N17)=0,"/",K17+M17&amp;"/"&amp;L17+N17)</f>
        <v>1/3</v>
      </c>
      <c r="J17" s="52">
        <f>IF(SUM(K17:N17)=0,"",K17*2+L17+M17*2)</f>
        <v>5</v>
      </c>
      <c r="K17" s="53">
        <f>IF(LEFT(H17,1)="3",1,0)+IF(LEFT(G17,1)="3",1,0)+IF(LEFT(F17,1)="3",1,0)+IF(LEFT(E17,1)="3",1,0)+IF(LEFT(D17,1)="3",1,0)</f>
        <v>1</v>
      </c>
      <c r="L17" s="54">
        <f>IF(RIGHT(H17,1)="3",1,0)+IF(RIGHT(G17,1)="3",1,0)+IF(RIGHT(F17,1)="3",1,0)+IF(RIGHT(E17,1)="3",1,0)+IF(RIGHT(D17,1)="3",1,0)</f>
        <v>3</v>
      </c>
      <c r="M17" s="55">
        <f>IF(LEFT(H17,1)="W",1,0)+IF(LEFT(G17,1)="W",1,0)+IF(LEFT(F17,1)="W",1,0)+IF(LEFT(E17,1)="W",1,0)+IF(LEFT(D17,1)="W",1,0)</f>
        <v>0</v>
      </c>
      <c r="N17" s="55">
        <f>IF(LEFT(H17,1)="L",1,0)+IF(LEFT(G17,1)="L",1,0)+IF(LEFT(F17,1)="L",1,0)+IF(LEFT(E17,1)="L",1,0)+IF(LEFT(D17,1)="L",1,0)</f>
        <v>0</v>
      </c>
      <c r="O17" s="56">
        <f>IF(SUM(K17:N17)=0,"",RANK(J17,J17:N21,0))</f>
        <v>4</v>
      </c>
      <c r="P17" s="39" t="str">
        <f>B17</f>
        <v>観音寺第一</v>
      </c>
    </row>
    <row r="18" spans="1:16" s="83" customFormat="1" ht="29.25" customHeight="1">
      <c r="A18" s="57" t="s">
        <v>305</v>
      </c>
      <c r="B18" s="320" t="str">
        <f>IF(E16="","",E16)</f>
        <v>今治南</v>
      </c>
      <c r="C18" s="322"/>
      <c r="D18" s="58" t="str">
        <f>IF(LEFT(E17,1)="W","L W/O",IF(LEFT(E17,1)="L","W W/O",IF(E17="-","-",RIGHT(E17,1)&amp;"-"&amp;LEFT(E17,1))))</f>
        <v>0-3</v>
      </c>
      <c r="E18" s="59"/>
      <c r="F18" s="60" t="s">
        <v>306</v>
      </c>
      <c r="G18" s="60" t="s">
        <v>304</v>
      </c>
      <c r="H18" s="60" t="s">
        <v>303</v>
      </c>
      <c r="I18" s="61" t="str">
        <f>IF(SUM(K18:N18)=0,"/",K18+M18&amp;"/"&amp;L18+N18)</f>
        <v>0/4</v>
      </c>
      <c r="J18" s="62">
        <f>IF(SUM(K18:N18)=0,"",K18*2+L18+M18*2)</f>
        <v>4</v>
      </c>
      <c r="K18" s="63">
        <f>IF(LEFT(H18,1)="3",1,0)+IF(LEFT(G18,1)="3",1,0)+IF(LEFT(F18,1)="3",1,0)+IF(LEFT(E18,1)="3",1,0)+IF(LEFT(D18,1)="3",1,0)</f>
        <v>0</v>
      </c>
      <c r="L18" s="64">
        <f>IF(RIGHT(H18,1)="3",1,0)+IF(RIGHT(G18,1)="3",1,0)+IF(RIGHT(F18,1)="3",1,0)+IF(RIGHT(E18,1)="3",1,0)+IF(RIGHT(D18,1)="3",1,0)</f>
        <v>4</v>
      </c>
      <c r="M18" s="65">
        <f>IF(LEFT(H18,1)="W",1,0)+IF(LEFT(G18,1)="W",1,0)+IF(LEFT(F18,1)="W",1,0)+IF(LEFT(E18,1)="W",1,0)+IF(LEFT(D18,1)="W",1,0)</f>
        <v>0</v>
      </c>
      <c r="N18" s="65">
        <f>IF(LEFT(H18,1)="L",1,0)+IF(LEFT(G18,1)="L",1,0)+IF(LEFT(F18,1)="L",1,0)+IF(LEFT(E18,1)="L",1,0)+IF(LEFT(D18,1)="L",1,0)</f>
        <v>0</v>
      </c>
      <c r="O18" s="66">
        <f>IF(SUM(K18:N18)=0,"",RANK(J18,J17:J21,0))</f>
        <v>5</v>
      </c>
      <c r="P18" s="39" t="str">
        <f>B18</f>
        <v>今治南</v>
      </c>
    </row>
    <row r="19" spans="1:16" ht="29.25" customHeight="1">
      <c r="A19" s="57" t="s">
        <v>307</v>
      </c>
      <c r="B19" s="320" t="str">
        <f>IF(F16="","",F16)</f>
        <v>尽誠学園Ｂ</v>
      </c>
      <c r="C19" s="322"/>
      <c r="D19" s="58" t="str">
        <f>IF(LEFT(F17,1)="W","L W/O",IF(LEFT(F17,1)="L","W W/O",IF(F17="-","-",RIGHT(F17,1)&amp;"-"&amp;LEFT(F17,1))))</f>
        <v>3-2</v>
      </c>
      <c r="E19" s="67" t="str">
        <f>IF(LEFT(F18,1)="W","L W/O",IF(LEFT(F18,1)="L","W W/O",IF(F18="-","-",RIGHT(F18,1)&amp;"-"&amp;LEFT(F18,1))))</f>
        <v>3-1</v>
      </c>
      <c r="F19" s="59"/>
      <c r="G19" s="60" t="s">
        <v>304</v>
      </c>
      <c r="H19" s="60" t="s">
        <v>304</v>
      </c>
      <c r="I19" s="61" t="str">
        <f>IF(SUM(K19:N19)=0,"/",K19+M19&amp;"/"&amp;L19+N19)</f>
        <v>2/2</v>
      </c>
      <c r="J19" s="62">
        <f>IF(SUM(K19:N19)=0,"",K19*2+L19+M19*2)</f>
        <v>6</v>
      </c>
      <c r="K19" s="63">
        <f>IF(LEFT(H19,1)="3",1,0)+IF(LEFT(G19,1)="3",1,0)+IF(LEFT(F19,1)="3",1,0)+IF(LEFT(E19,1)="3",1,0)+IF(LEFT(D19,1)="3",1,0)</f>
        <v>2</v>
      </c>
      <c r="L19" s="64">
        <f>IF(RIGHT(H19,1)="3",1,0)+IF(RIGHT(G19,1)="3",1,0)+IF(RIGHT(F19,1)="3",1,0)+IF(RIGHT(E19,1)="3",1,0)+IF(RIGHT(D19,1)="3",1,0)</f>
        <v>2</v>
      </c>
      <c r="M19" s="65">
        <f>IF(LEFT(H19,1)="W",1,0)+IF(LEFT(G19,1)="W",1,0)+IF(LEFT(F19,1)="W",1,0)+IF(LEFT(E19,1)="W",1,0)+IF(LEFT(D19,1)="W",1,0)</f>
        <v>0</v>
      </c>
      <c r="N19" s="65">
        <f>IF(LEFT(H19,1)="L",1,0)+IF(LEFT(G19,1)="L",1,0)+IF(LEFT(F19,1)="L",1,0)+IF(LEFT(E19,1)="L",1,0)+IF(LEFT(D19,1)="L",1,0)</f>
        <v>0</v>
      </c>
      <c r="O19" s="66">
        <f>IF(SUM(K19:N19)=0,"",RANK(J19,J17:J21,0))</f>
        <v>3</v>
      </c>
      <c r="P19" s="39" t="str">
        <f>B19</f>
        <v>尽誠学園Ｂ</v>
      </c>
    </row>
    <row r="20" spans="1:16" ht="29.25" customHeight="1">
      <c r="A20" s="57" t="s">
        <v>308</v>
      </c>
      <c r="B20" s="320" t="str">
        <f>IF(G16="","",G16)</f>
        <v>敦賀Ａ</v>
      </c>
      <c r="C20" s="322"/>
      <c r="D20" s="58" t="str">
        <f>IF(LEFT(G17,1)="W","L W/O",IF(LEFT(G17,1)="L","W W/O",IF(G17="-","-",RIGHT(G17,1)&amp;"-"&amp;LEFT(G17,1))))</f>
        <v>3-2</v>
      </c>
      <c r="E20" s="67" t="str">
        <f>IF(LEFT(G18,1)="W","L W/O",IF(LEFT(G18,1)="L","W W/O",IF(G18="-","-",RIGHT(G18,1)&amp;"-"&amp;LEFT(G18,1))))</f>
        <v>3-0</v>
      </c>
      <c r="F20" s="67" t="str">
        <f>IF(LEFT(G19,1)="W","L W/O",IF(LEFT(G19,1)="L","W W/O",IF(G19="-","-",RIGHT(G19,1)&amp;"-"&amp;LEFT(G19,1))))</f>
        <v>3-0</v>
      </c>
      <c r="G20" s="59"/>
      <c r="H20" s="60" t="s">
        <v>306</v>
      </c>
      <c r="I20" s="61" t="str">
        <f>IF(SUM(K20:N20)=0,"/",K20+M20&amp;"/"&amp;L20+N20)</f>
        <v>3/1</v>
      </c>
      <c r="J20" s="62">
        <f>IF(SUM(K20:N20)=0,"",K20*2+L20+M20*2)</f>
        <v>7</v>
      </c>
      <c r="K20" s="63">
        <f>IF(LEFT(H20,1)="3",1,0)+IF(LEFT(G20,1)="3",1,0)+IF(LEFT(F20,1)="3",1,0)+IF(LEFT(E20,1)="3",1,0)+IF(LEFT(D20,1)="3",1,0)</f>
        <v>3</v>
      </c>
      <c r="L20" s="64">
        <f>IF(RIGHT(H20,1)="3",1,0)+IF(RIGHT(G20,1)="3",1,0)+IF(RIGHT(F20,1)="3",1,0)+IF(RIGHT(E20,1)="3",1,0)+IF(RIGHT(D20,1)="3",1,0)</f>
        <v>1</v>
      </c>
      <c r="M20" s="65">
        <f>IF(LEFT(H20,1)="W",1,0)+IF(LEFT(G20,1)="W",1,0)+IF(LEFT(F20,1)="W",1,0)+IF(LEFT(E20,1)="W",1,0)+IF(LEFT(D20,1)="W",1,0)</f>
        <v>0</v>
      </c>
      <c r="N20" s="65">
        <f>IF(LEFT(H20,1)="L",1,0)+IF(LEFT(G20,1)="L",1,0)+IF(LEFT(F20,1)="L",1,0)+IF(LEFT(E20,1)="L",1,0)+IF(LEFT(D20,1)="L",1,0)</f>
        <v>0</v>
      </c>
      <c r="O20" s="66">
        <f>IF(SUM(K20:N20)=0,"",RANK(J20,J17:J21,0))</f>
        <v>2</v>
      </c>
      <c r="P20" s="39" t="str">
        <f>B20</f>
        <v>敦賀Ａ</v>
      </c>
    </row>
    <row r="21" spans="1:16" ht="29.25" customHeight="1" thickBot="1">
      <c r="A21" s="68" t="s">
        <v>309</v>
      </c>
      <c r="B21" s="304" t="str">
        <f>IF(H16="","",H16)</f>
        <v>奈良Ａ</v>
      </c>
      <c r="C21" s="305"/>
      <c r="D21" s="69" t="str">
        <f>IF(LEFT(H17,1)="W","L W/O",IF(LEFT(H17,1)="L","W W/O",IF(H17="-","-",RIGHT(H17,1)&amp;"-"&amp;LEFT(H17,1))))</f>
        <v>3-0</v>
      </c>
      <c r="E21" s="70" t="str">
        <f>IF(LEFT(H18,1)="W","L W/O",IF(LEFT(H18,1)="L","W W/O",IF(H18="-","-",RIGHT(H18,1)&amp;"-"&amp;LEFT(H18,1))))</f>
        <v>3-2</v>
      </c>
      <c r="F21" s="70" t="str">
        <f>IF(LEFT(H19,1)="W","L W/O",IF(LEFT(H19,1)="L","W W/O",IF(H19="-","-",RIGHT(H19,1)&amp;"-"&amp;LEFT(H19,1))))</f>
        <v>3-0</v>
      </c>
      <c r="G21" s="70" t="str">
        <f>IF(LEFT(H20,1)="W","L W/O",IF(LEFT(H20,1)="L","W W/O",IF(H20="-","-",RIGHT(H20,1)&amp;"-"&amp;LEFT(H20,1))))</f>
        <v>3-1</v>
      </c>
      <c r="H21" s="71"/>
      <c r="I21" s="72" t="str">
        <f>IF(SUM(K21:N21)=0,"/",K21+M21&amp;"/"&amp;L21+N21)</f>
        <v>4/0</v>
      </c>
      <c r="J21" s="73">
        <f>IF(SUM(K21:N21)=0,"",K21*2+L21+M21*2)</f>
        <v>8</v>
      </c>
      <c r="K21" s="74">
        <f>IF(LEFT(H21,1)="3",1,0)+IF(LEFT(G21,1)="3",1,0)+IF(LEFT(F21,1)="3",1,0)+IF(LEFT(E21,1)="3",1,0)+IF(LEFT(D21,1)="3",1,0)</f>
        <v>4</v>
      </c>
      <c r="L21" s="75">
        <f>IF(RIGHT(H21,1)="3",1,0)+IF(RIGHT(G21,1)="3",1,0)+IF(RIGHT(F21,1)="3",1,0)+IF(RIGHT(E21,1)="3",1,0)+IF(RIGHT(D21,1)="3",1,0)</f>
        <v>0</v>
      </c>
      <c r="M21" s="76">
        <f>IF(LEFT(H21,1)="W",1,0)+IF(LEFT(G21,1)="W",1,0)+IF(LEFT(F21,1)="W",1,0)+IF(LEFT(E21,1)="W",1,0)+IF(LEFT(D21,1)="W",1,0)</f>
        <v>0</v>
      </c>
      <c r="N21" s="76">
        <f>IF(LEFT(H21,1)="L",1,0)+IF(LEFT(G21,1)="L",1,0)+IF(LEFT(F21,1)="L",1,0)+IF(LEFT(E21,1)="L",1,0)+IF(LEFT(D21,1)="L",1,0)</f>
        <v>0</v>
      </c>
      <c r="O21" s="77">
        <f>IF(SUM(K21:N21)=0,"",RANK(J21,J17:J21,0))</f>
        <v>1</v>
      </c>
      <c r="P21" s="39" t="str">
        <f>B21</f>
        <v>奈良Ａ</v>
      </c>
    </row>
    <row r="22" spans="1:15" ht="29.25" customHeight="1" thickBot="1">
      <c r="A22" s="84"/>
      <c r="B22" s="88"/>
      <c r="C22" s="88"/>
      <c r="D22" s="86"/>
      <c r="E22" s="86"/>
      <c r="F22" s="86"/>
      <c r="G22" s="86"/>
      <c r="H22" s="86"/>
      <c r="I22" s="84"/>
      <c r="J22" s="84"/>
      <c r="K22" s="87"/>
      <c r="L22" s="87"/>
      <c r="M22" s="87"/>
      <c r="N22" s="87"/>
      <c r="O22" s="84"/>
    </row>
    <row r="23" spans="1:17" s="78" customFormat="1" ht="29.25" customHeight="1" thickBot="1">
      <c r="A23" s="89"/>
      <c r="B23" s="302" t="s">
        <v>226</v>
      </c>
      <c r="C23" s="303"/>
      <c r="D23" s="90" t="s">
        <v>227</v>
      </c>
      <c r="E23" s="91" t="s">
        <v>228</v>
      </c>
      <c r="F23" s="91" t="s">
        <v>229</v>
      </c>
      <c r="G23" s="91" t="s">
        <v>230</v>
      </c>
      <c r="H23" s="92" t="s">
        <v>231</v>
      </c>
      <c r="I23" s="90" t="s">
        <v>232</v>
      </c>
      <c r="J23" s="329" t="s">
        <v>233</v>
      </c>
      <c r="K23" s="329"/>
      <c r="L23" s="329"/>
      <c r="M23" s="329"/>
      <c r="N23" s="329"/>
      <c r="O23" s="329"/>
      <c r="P23" s="93"/>
      <c r="Q23" s="92" t="s">
        <v>234</v>
      </c>
    </row>
    <row r="24" spans="2:17" s="78" customFormat="1" ht="29.25" customHeight="1">
      <c r="B24" s="326" t="s">
        <v>310</v>
      </c>
      <c r="C24" s="327"/>
      <c r="D24" s="95" t="s">
        <v>236</v>
      </c>
      <c r="E24" s="96" t="s">
        <v>237</v>
      </c>
      <c r="F24" s="96" t="s">
        <v>238</v>
      </c>
      <c r="G24" s="96" t="s">
        <v>239</v>
      </c>
      <c r="H24" s="97" t="s">
        <v>240</v>
      </c>
      <c r="I24" s="98" t="s">
        <v>241</v>
      </c>
      <c r="J24" s="330" t="s">
        <v>242</v>
      </c>
      <c r="K24" s="330"/>
      <c r="L24" s="330"/>
      <c r="M24" s="330"/>
      <c r="N24" s="330"/>
      <c r="O24" s="330"/>
      <c r="P24" s="99"/>
      <c r="Q24" s="100" t="s">
        <v>109</v>
      </c>
    </row>
    <row r="25" spans="2:17" s="78" customFormat="1" ht="29.25" customHeight="1">
      <c r="B25" s="297" t="s">
        <v>311</v>
      </c>
      <c r="C25" s="298"/>
      <c r="D25" s="102" t="s">
        <v>312</v>
      </c>
      <c r="E25" s="103" t="s">
        <v>313</v>
      </c>
      <c r="F25" s="103" t="s">
        <v>314</v>
      </c>
      <c r="G25" s="103" t="s">
        <v>315</v>
      </c>
      <c r="H25" s="104" t="s">
        <v>316</v>
      </c>
      <c r="I25" s="105" t="s">
        <v>317</v>
      </c>
      <c r="J25" s="325" t="s">
        <v>318</v>
      </c>
      <c r="K25" s="325"/>
      <c r="L25" s="325"/>
      <c r="M25" s="325"/>
      <c r="N25" s="325"/>
      <c r="O25" s="325"/>
      <c r="P25" s="106"/>
      <c r="Q25" s="107" t="s">
        <v>111</v>
      </c>
    </row>
    <row r="26" spans="2:17" s="78" customFormat="1" ht="29.25" customHeight="1">
      <c r="B26" s="318" t="s">
        <v>319</v>
      </c>
      <c r="C26" s="306"/>
      <c r="D26" s="109" t="s">
        <v>320</v>
      </c>
      <c r="E26" s="110" t="s">
        <v>321</v>
      </c>
      <c r="F26" s="110" t="s">
        <v>322</v>
      </c>
      <c r="G26" s="110" t="s">
        <v>323</v>
      </c>
      <c r="H26" s="111" t="s">
        <v>324</v>
      </c>
      <c r="I26" s="105" t="s">
        <v>325</v>
      </c>
      <c r="J26" s="325" t="s">
        <v>326</v>
      </c>
      <c r="K26" s="325"/>
      <c r="L26" s="325"/>
      <c r="M26" s="325"/>
      <c r="N26" s="325"/>
      <c r="O26" s="325"/>
      <c r="P26" s="106"/>
      <c r="Q26" s="107" t="s">
        <v>113</v>
      </c>
    </row>
    <row r="27" spans="2:17" s="78" customFormat="1" ht="29.25" customHeight="1">
      <c r="B27" s="297" t="s">
        <v>327</v>
      </c>
      <c r="C27" s="298"/>
      <c r="D27" s="102" t="s">
        <v>328</v>
      </c>
      <c r="E27" s="103" t="s">
        <v>329</v>
      </c>
      <c r="F27" s="103" t="s">
        <v>330</v>
      </c>
      <c r="G27" s="103" t="s">
        <v>331</v>
      </c>
      <c r="H27" s="104" t="s">
        <v>332</v>
      </c>
      <c r="I27" s="105" t="s">
        <v>333</v>
      </c>
      <c r="J27" s="325" t="s">
        <v>334</v>
      </c>
      <c r="K27" s="325"/>
      <c r="L27" s="325"/>
      <c r="M27" s="325"/>
      <c r="N27" s="325"/>
      <c r="O27" s="325"/>
      <c r="P27" s="106"/>
      <c r="Q27" s="107" t="s">
        <v>115</v>
      </c>
    </row>
    <row r="28" spans="2:17" s="78" customFormat="1" ht="29.25" customHeight="1">
      <c r="B28" s="318" t="s">
        <v>335</v>
      </c>
      <c r="C28" s="306"/>
      <c r="D28" s="109" t="s">
        <v>336</v>
      </c>
      <c r="E28" s="110" t="s">
        <v>337</v>
      </c>
      <c r="F28" s="110" t="s">
        <v>338</v>
      </c>
      <c r="G28" s="110" t="s">
        <v>339</v>
      </c>
      <c r="H28" s="111" t="s">
        <v>340</v>
      </c>
      <c r="I28" s="105" t="s">
        <v>341</v>
      </c>
      <c r="J28" s="325" t="s">
        <v>342</v>
      </c>
      <c r="K28" s="325"/>
      <c r="L28" s="325"/>
      <c r="M28" s="325"/>
      <c r="N28" s="325"/>
      <c r="O28" s="325"/>
      <c r="P28" s="106"/>
      <c r="Q28" s="107" t="s">
        <v>117</v>
      </c>
    </row>
    <row r="29" spans="1:26" ht="29.25" customHeight="1" thickBot="1">
      <c r="A29" s="112"/>
      <c r="B29" s="307" t="s">
        <v>343</v>
      </c>
      <c r="C29" s="308"/>
      <c r="D29" s="114" t="s">
        <v>344</v>
      </c>
      <c r="E29" s="115" t="s">
        <v>345</v>
      </c>
      <c r="F29" s="115" t="s">
        <v>346</v>
      </c>
      <c r="G29" s="115" t="s">
        <v>347</v>
      </c>
      <c r="H29" s="116" t="s">
        <v>348</v>
      </c>
      <c r="I29" s="117" t="s">
        <v>276</v>
      </c>
      <c r="J29" s="328" t="s">
        <v>276</v>
      </c>
      <c r="K29" s="328"/>
      <c r="L29" s="328"/>
      <c r="M29" s="328"/>
      <c r="N29" s="328"/>
      <c r="O29" s="328"/>
      <c r="P29" s="118"/>
      <c r="Q29" s="119" t="s">
        <v>349</v>
      </c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29.25" customHeight="1">
      <c r="A30" s="112"/>
      <c r="B30" s="120"/>
      <c r="C30" s="120"/>
      <c r="D30" s="121"/>
      <c r="E30" s="121"/>
      <c r="F30" s="121"/>
      <c r="G30" s="121"/>
      <c r="H30" s="122"/>
      <c r="I30" s="123"/>
      <c r="J30" s="123"/>
      <c r="K30" s="124"/>
      <c r="L30" s="124"/>
      <c r="M30" s="124"/>
      <c r="N30" s="124"/>
      <c r="O30" s="123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ht="29.25" customHeight="1">
      <c r="F31" s="125"/>
    </row>
  </sheetData>
  <sheetProtection/>
  <mergeCells count="34">
    <mergeCell ref="J27:O27"/>
    <mergeCell ref="J28:O28"/>
    <mergeCell ref="J29:O29"/>
    <mergeCell ref="J23:O23"/>
    <mergeCell ref="J24:O24"/>
    <mergeCell ref="J25:O25"/>
    <mergeCell ref="J26:O26"/>
    <mergeCell ref="B21:C21"/>
    <mergeCell ref="B18:C18"/>
    <mergeCell ref="A16:B16"/>
    <mergeCell ref="B11:C11"/>
    <mergeCell ref="B12:C12"/>
    <mergeCell ref="B13:C13"/>
    <mergeCell ref="B14:C14"/>
    <mergeCell ref="B25:C25"/>
    <mergeCell ref="B26:C26"/>
    <mergeCell ref="A1:B1"/>
    <mergeCell ref="C1:D1"/>
    <mergeCell ref="B3:C3"/>
    <mergeCell ref="B4:C4"/>
    <mergeCell ref="A2:B2"/>
    <mergeCell ref="B5:C5"/>
    <mergeCell ref="B6:C6"/>
    <mergeCell ref="B7:C7"/>
    <mergeCell ref="A9:B9"/>
    <mergeCell ref="B10:C10"/>
    <mergeCell ref="B24:C24"/>
    <mergeCell ref="B29:C29"/>
    <mergeCell ref="B19:C19"/>
    <mergeCell ref="B17:C17"/>
    <mergeCell ref="B20:C20"/>
    <mergeCell ref="B23:C23"/>
    <mergeCell ref="B28:C28"/>
    <mergeCell ref="B27:C27"/>
  </mergeCells>
  <conditionalFormatting sqref="D31:D37 F31:F37">
    <cfRule type="expression" priority="1" dxfId="0" stopIfTrue="1">
      <formula>ISERROR(D31)=TRUE</formula>
    </cfRule>
  </conditionalFormatting>
  <dataValidations count="1">
    <dataValidation allowBlank="1" showInputMessage="1" showErrorMessage="1" imeMode="off" sqref="E17:H17 E3:H3 H4:H6 F4:G4 G5 E10:H10 H11:H13 F11:G11 G12 H18:H20 F18:G18 G19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92" r:id="rId2"/>
  <headerFooter alignWithMargins="0">
    <oddFooter>&amp;C－１５－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Z31"/>
  <sheetViews>
    <sheetView zoomScaleSheetLayoutView="85" workbookViewId="0" topLeftCell="A10">
      <selection activeCell="I15" sqref="I15"/>
    </sheetView>
  </sheetViews>
  <sheetFormatPr defaultColWidth="9.00390625" defaultRowHeight="25.5" customHeight="1"/>
  <cols>
    <col min="1" max="2" width="4.625" style="39" customWidth="1"/>
    <col min="3" max="9" width="10.625" style="39" customWidth="1"/>
    <col min="10" max="10" width="5.625" style="39" customWidth="1"/>
    <col min="11" max="12" width="7.00390625" style="39" hidden="1" customWidth="1"/>
    <col min="13" max="14" width="7.125" style="39" hidden="1" customWidth="1"/>
    <col min="15" max="15" width="5.625" style="39" customWidth="1"/>
    <col min="16" max="16" width="9.00390625" style="39" hidden="1" customWidth="1"/>
    <col min="17" max="17" width="10.625" style="39" customWidth="1"/>
    <col min="18" max="27" width="2.75390625" style="39" customWidth="1"/>
    <col min="28" max="16384" width="9.00390625" style="39" customWidth="1"/>
  </cols>
  <sheetData>
    <row r="1" spans="1:15" s="1" customFormat="1" ht="29.25" customHeight="1" thickBot="1">
      <c r="A1" s="309" t="s">
        <v>149</v>
      </c>
      <c r="B1" s="309"/>
      <c r="C1" s="309" t="s">
        <v>185</v>
      </c>
      <c r="D1" s="309"/>
      <c r="E1" s="37" t="s">
        <v>350</v>
      </c>
      <c r="F1" s="38"/>
      <c r="G1" s="38"/>
      <c r="H1" s="38"/>
      <c r="I1" s="38"/>
      <c r="J1" s="38"/>
      <c r="K1" s="39"/>
      <c r="L1" s="39"/>
      <c r="M1" s="39"/>
      <c r="N1" s="39"/>
      <c r="O1" s="39"/>
    </row>
    <row r="2" spans="1:15" ht="29.25" customHeight="1" thickBot="1">
      <c r="A2" s="310" t="s">
        <v>119</v>
      </c>
      <c r="B2" s="301"/>
      <c r="C2" s="40" t="s">
        <v>351</v>
      </c>
      <c r="D2" s="41" t="str">
        <f>IF('予選ﾘｰｸﾞ順位'!B7="","",'予選ﾘｰｸﾞ順位'!B7)</f>
        <v>三豊工業</v>
      </c>
      <c r="E2" s="42" t="str">
        <f>IF('予選ﾘｰｸﾞ順位'!C7="","",'予選ﾘｰｸﾞ順位'!C7)</f>
        <v>出雲西Ｂ</v>
      </c>
      <c r="F2" s="42" t="str">
        <f>IF('予選ﾘｰｸﾞ順位'!D7="","",'予選ﾘｰｸﾞ順位'!D7)</f>
        <v>今治北Ｂ</v>
      </c>
      <c r="G2" s="42" t="str">
        <f>IF('予選ﾘｰｸﾞ順位'!E7="","",'予選ﾘｰｸﾞ順位'!E7)</f>
        <v>金光学園Ｂ</v>
      </c>
      <c r="H2" s="42" t="str">
        <f>IF('予選ﾘｰｸﾞ順位'!F7="","",'予選ﾘｰｸﾞ順位'!F7)</f>
        <v>近大和歌山</v>
      </c>
      <c r="I2" s="43" t="s">
        <v>189</v>
      </c>
      <c r="J2" s="44" t="s">
        <v>190</v>
      </c>
      <c r="K2" s="45" t="s">
        <v>191</v>
      </c>
      <c r="L2" s="46" t="s">
        <v>192</v>
      </c>
      <c r="M2" s="46" t="s">
        <v>193</v>
      </c>
      <c r="N2" s="46" t="s">
        <v>194</v>
      </c>
      <c r="O2" s="47" t="s">
        <v>195</v>
      </c>
    </row>
    <row r="3" spans="1:17" ht="29.25" customHeight="1">
      <c r="A3" s="48" t="s">
        <v>352</v>
      </c>
      <c r="B3" s="323" t="str">
        <f>IF(D2="","",D2)</f>
        <v>三豊工業</v>
      </c>
      <c r="C3" s="324"/>
      <c r="D3" s="49"/>
      <c r="E3" s="50" t="s">
        <v>353</v>
      </c>
      <c r="F3" s="129" t="s">
        <v>354</v>
      </c>
      <c r="G3" s="50" t="s">
        <v>355</v>
      </c>
      <c r="H3" s="50" t="s">
        <v>356</v>
      </c>
      <c r="I3" s="51" t="str">
        <f>IF(SUM(K3:N3)=0,"/",K3+M3&amp;"/"&amp;L3+N3)</f>
        <v>2/2</v>
      </c>
      <c r="J3" s="52">
        <f>IF(SUM(K3:N3)=0,"",K3*2+L3+M3*2)</f>
        <v>6</v>
      </c>
      <c r="K3" s="53">
        <f>IF(LEFT(H3,1)="3",1,0)+IF(LEFT(G3,1)="3",1,0)+IF(LEFT(F3,1)="3",1,0)+IF(LEFT(E3,1)="3",1,0)+IF(LEFT(D3,1)="3",1,0)</f>
        <v>2</v>
      </c>
      <c r="L3" s="54">
        <f>IF(RIGHT(H3,1)="3",1,0)+IF(RIGHT(G3,1)="3",1,0)+IF(RIGHT(F3,1)="3",1,0)+IF(RIGHT(E3,1)="3",1,0)+IF(RIGHT(D3,1)="3",1,0)</f>
        <v>2</v>
      </c>
      <c r="M3" s="55">
        <f>IF(LEFT(H3,1)="W",1,0)+IF(LEFT(G3,1)="W",1,0)+IF(LEFT(F3,1)="W",1,0)+IF(LEFT(E3,1)="W",1,0)+IF(LEFT(D3,1)="W",1,0)</f>
        <v>0</v>
      </c>
      <c r="N3" s="55">
        <f>IF(LEFT(H3,1)="L",1,0)+IF(LEFT(G3,1)="L",1,0)+IF(LEFT(F3,1)="L",1,0)+IF(LEFT(E3,1)="L",1,0)+IF(LEFT(D3,1)="L",1,0)</f>
        <v>0</v>
      </c>
      <c r="O3" s="56">
        <f>IF(SUM(K3:N3)=0,"",RANK(J3,J3:N7,0))</f>
        <v>2</v>
      </c>
      <c r="P3" s="39" t="str">
        <f>B3</f>
        <v>三豊工業</v>
      </c>
      <c r="Q3" s="133"/>
    </row>
    <row r="4" spans="1:17" ht="29.25" customHeight="1">
      <c r="A4" s="57" t="s">
        <v>357</v>
      </c>
      <c r="B4" s="320" t="str">
        <f>IF(E2="","",E2)</f>
        <v>出雲西Ｂ</v>
      </c>
      <c r="C4" s="322"/>
      <c r="D4" s="58" t="str">
        <f>IF(LEFT(E3,1)="W","L W/O",IF(LEFT(E3,1)="L","W W/O",IF(E3="-","-",RIGHT(E3,1)&amp;"-"&amp;LEFT(E3,1))))</f>
        <v>3-0</v>
      </c>
      <c r="E4" s="59"/>
      <c r="F4" s="60" t="s">
        <v>358</v>
      </c>
      <c r="G4" s="60" t="s">
        <v>354</v>
      </c>
      <c r="H4" s="60" t="s">
        <v>358</v>
      </c>
      <c r="I4" s="61" t="str">
        <f>IF(SUM(K4:N4)=0,"/",K4+M4&amp;"/"&amp;L4+N4)</f>
        <v>4/0</v>
      </c>
      <c r="J4" s="62">
        <f>IF(SUM(K4:N4)=0,"",K4*2+L4+M4*2)</f>
        <v>8</v>
      </c>
      <c r="K4" s="63">
        <f>IF(LEFT(H4,1)="3",1,0)+IF(LEFT(G4,1)="3",1,0)+IF(LEFT(F4,1)="3",1,0)+IF(LEFT(E4,1)="3",1,0)+IF(LEFT(D4,1)="3",1,0)</f>
        <v>4</v>
      </c>
      <c r="L4" s="64">
        <f>IF(RIGHT(H4,1)="3",1,0)+IF(RIGHT(G4,1)="3",1,0)+IF(RIGHT(F4,1)="3",1,0)+IF(RIGHT(E4,1)="3",1,0)+IF(RIGHT(D4,1)="3",1,0)</f>
        <v>0</v>
      </c>
      <c r="M4" s="65">
        <f>IF(LEFT(H4,1)="W",1,0)+IF(LEFT(G4,1)="W",1,0)+IF(LEFT(F4,1)="W",1,0)+IF(LEFT(E4,1)="W",1,0)+IF(LEFT(D4,1)="W",1,0)</f>
        <v>0</v>
      </c>
      <c r="N4" s="65">
        <f>IF(LEFT(H4,1)="L",1,0)+IF(LEFT(G4,1)="L",1,0)+IF(LEFT(F4,1)="L",1,0)+IF(LEFT(E4,1)="L",1,0)+IF(LEFT(D4,1)="L",1,0)</f>
        <v>0</v>
      </c>
      <c r="O4" s="66">
        <f>IF(SUM(K4:N4)=0,"",RANK(J4,J3:J7,0))</f>
        <v>1</v>
      </c>
      <c r="P4" s="39" t="str">
        <f>B4</f>
        <v>出雲西Ｂ</v>
      </c>
      <c r="Q4" s="134"/>
    </row>
    <row r="5" spans="1:17" ht="29.25" customHeight="1">
      <c r="A5" s="57" t="s">
        <v>359</v>
      </c>
      <c r="B5" s="320" t="str">
        <f>IF(F2="","",F2)</f>
        <v>今治北Ｂ</v>
      </c>
      <c r="C5" s="322"/>
      <c r="D5" s="130" t="str">
        <f>IF(LEFT(F3,1)="W","L W/O",IF(LEFT(F3,1)="L","W W/O",IF(F3="-","-",RIGHT(F3,1)&amp;"-"&amp;LEFT(F3,1))))</f>
        <v>2-3</v>
      </c>
      <c r="E5" s="67" t="str">
        <f>IF(LEFT(F4,1)="W","L W/O",IF(LEFT(F4,1)="L","W W/O",IF(F4="-","-",RIGHT(F4,1)&amp;"-"&amp;LEFT(F4,1))))</f>
        <v>0-3</v>
      </c>
      <c r="F5" s="59"/>
      <c r="G5" s="60" t="s">
        <v>354</v>
      </c>
      <c r="H5" s="60" t="s">
        <v>354</v>
      </c>
      <c r="I5" s="61" t="str">
        <f>IF(SUM(K5:N5)=0,"/",K5+M5&amp;"/"&amp;L5+N5)</f>
        <v>2/2</v>
      </c>
      <c r="J5" s="62">
        <f>IF(SUM(K5:N5)=0,"",K5*2+L5+M5*2)</f>
        <v>6</v>
      </c>
      <c r="K5" s="63">
        <f>IF(LEFT(H5,1)="3",1,0)+IF(LEFT(G5,1)="3",1,0)+IF(LEFT(F5,1)="3",1,0)+IF(LEFT(E5,1)="3",1,0)+IF(LEFT(D5,1)="3",1,0)</f>
        <v>2</v>
      </c>
      <c r="L5" s="64">
        <f>IF(RIGHT(H5,1)="3",1,0)+IF(RIGHT(G5,1)="3",1,0)+IF(RIGHT(F5,1)="3",1,0)+IF(RIGHT(E5,1)="3",1,0)+IF(RIGHT(D5,1)="3",1,0)</f>
        <v>2</v>
      </c>
      <c r="M5" s="65">
        <f>IF(LEFT(H5,1)="W",1,0)+IF(LEFT(G5,1)="W",1,0)+IF(LEFT(F5,1)="W",1,0)+IF(LEFT(E5,1)="W",1,0)+IF(LEFT(D5,1)="W",1,0)</f>
        <v>0</v>
      </c>
      <c r="N5" s="65">
        <f>IF(LEFT(H5,1)="L",1,0)+IF(LEFT(G5,1)="L",1,0)+IF(LEFT(F5,1)="L",1,0)+IF(LEFT(E5,1)="L",1,0)+IF(LEFT(D5,1)="L",1,0)</f>
        <v>0</v>
      </c>
      <c r="O5" s="66">
        <v>3</v>
      </c>
      <c r="P5" s="39" t="str">
        <f>B5</f>
        <v>今治北Ｂ</v>
      </c>
      <c r="Q5" s="134"/>
    </row>
    <row r="6" spans="1:17" ht="29.25" customHeight="1">
      <c r="A6" s="57" t="s">
        <v>360</v>
      </c>
      <c r="B6" s="320" t="str">
        <f>IF(G2="","",G2)</f>
        <v>金光学園Ｂ</v>
      </c>
      <c r="C6" s="322"/>
      <c r="D6" s="58" t="str">
        <f>IF(LEFT(G3,1)="W","L W/O",IF(LEFT(G3,1)="L","W W/O",IF(G3="-","-",RIGHT(G3,1)&amp;"-"&amp;LEFT(G3,1))))</f>
        <v>3-2</v>
      </c>
      <c r="E6" s="67" t="str">
        <f>IF(LEFT(G4,1)="W","L W/O",IF(LEFT(G4,1)="L","W W/O",IF(G4="-","-",RIGHT(G4,1)&amp;"-"&amp;LEFT(G4,1))))</f>
        <v>2-3</v>
      </c>
      <c r="F6" s="67" t="str">
        <f>IF(LEFT(G5,1)="W","L W/O",IF(LEFT(G5,1)="L","W W/O",IF(G5="-","-",RIGHT(G5,1)&amp;"-"&amp;LEFT(G5,1))))</f>
        <v>2-3</v>
      </c>
      <c r="G6" s="59"/>
      <c r="H6" s="126" t="s">
        <v>361</v>
      </c>
      <c r="I6" s="61" t="str">
        <f>IF(SUM(K6:N6)=0,"/",K6+M6&amp;"/"&amp;L6+N6)</f>
        <v>1/3</v>
      </c>
      <c r="J6" s="62">
        <f>IF(SUM(K6:N6)=0,"",K6*2+L6+M6*2)</f>
        <v>5</v>
      </c>
      <c r="K6" s="63">
        <f>IF(LEFT(H6,1)="3",1,0)+IF(LEFT(G6,1)="3",1,0)+IF(LEFT(F6,1)="3",1,0)+IF(LEFT(E6,1)="3",1,0)+IF(LEFT(D6,1)="3",1,0)</f>
        <v>1</v>
      </c>
      <c r="L6" s="64">
        <f>IF(RIGHT(H6,1)="3",1,0)+IF(RIGHT(G6,1)="3",1,0)+IF(RIGHT(F6,1)="3",1,0)+IF(RIGHT(E6,1)="3",1,0)+IF(RIGHT(D6,1)="3",1,0)</f>
        <v>3</v>
      </c>
      <c r="M6" s="65">
        <f>IF(LEFT(H6,1)="W",1,0)+IF(LEFT(G6,1)="W",1,0)+IF(LEFT(F6,1)="W",1,0)+IF(LEFT(E6,1)="W",1,0)+IF(LEFT(D6,1)="W",1,0)</f>
        <v>0</v>
      </c>
      <c r="N6" s="65">
        <f>IF(LEFT(H6,1)="L",1,0)+IF(LEFT(G6,1)="L",1,0)+IF(LEFT(F6,1)="L",1,0)+IF(LEFT(E6,1)="L",1,0)+IF(LEFT(D6,1)="L",1,0)</f>
        <v>0</v>
      </c>
      <c r="O6" s="66">
        <v>5</v>
      </c>
      <c r="P6" s="39" t="str">
        <f>B6</f>
        <v>金光学園Ｂ</v>
      </c>
      <c r="Q6" s="134"/>
    </row>
    <row r="7" spans="1:17" ht="29.25" customHeight="1" thickBot="1">
      <c r="A7" s="68" t="s">
        <v>362</v>
      </c>
      <c r="B7" s="304" t="str">
        <f>IF(H2="","",H2)</f>
        <v>近大和歌山</v>
      </c>
      <c r="C7" s="305"/>
      <c r="D7" s="69" t="str">
        <f>IF(LEFT(H3,1)="W","L W/O",IF(LEFT(H3,1)="L","W W/O",IF(H3="-","-",RIGHT(H3,1)&amp;"-"&amp;LEFT(H3,1))))</f>
        <v>1-3</v>
      </c>
      <c r="E7" s="70" t="str">
        <f>IF(LEFT(H4,1)="W","L W/O",IF(LEFT(H4,1)="L","W W/O",IF(H4="-","-",RIGHT(H4,1)&amp;"-"&amp;LEFT(H4,1))))</f>
        <v>0-3</v>
      </c>
      <c r="F7" s="70" t="str">
        <f>IF(LEFT(H5,1)="W","L W/O",IF(LEFT(H5,1)="L","W W/O",IF(H5="-","-",RIGHT(H5,1)&amp;"-"&amp;LEFT(H5,1))))</f>
        <v>2-3</v>
      </c>
      <c r="G7" s="128" t="str">
        <f>IF(LEFT(H6,1)="W","L W/O",IF(LEFT(H6,1)="L","W W/O",IF(H6="-","-",RIGHT(H6,1)&amp;"-"&amp;LEFT(H6,1))))</f>
        <v>3-1</v>
      </c>
      <c r="H7" s="71"/>
      <c r="I7" s="72" t="str">
        <f>IF(SUM(K7:N7)=0,"/",K7+M7&amp;"/"&amp;L7+N7)</f>
        <v>1/3</v>
      </c>
      <c r="J7" s="73">
        <f>IF(SUM(K7:N7)=0,"",K7*2+L7+M7*2)</f>
        <v>5</v>
      </c>
      <c r="K7" s="74">
        <f>IF(LEFT(H7,1)="3",1,0)+IF(LEFT(G7,1)="3",1,0)+IF(LEFT(F7,1)="3",1,0)+IF(LEFT(E7,1)="3",1,0)+IF(LEFT(D7,1)="3",1,0)</f>
        <v>1</v>
      </c>
      <c r="L7" s="75">
        <f>IF(RIGHT(H7,1)="3",1,0)+IF(RIGHT(G7,1)="3",1,0)+IF(RIGHT(F7,1)="3",1,0)+IF(RIGHT(E7,1)="3",1,0)+IF(RIGHT(D7,1)="3",1,0)</f>
        <v>3</v>
      </c>
      <c r="M7" s="76">
        <f>IF(LEFT(H7,1)="W",1,0)+IF(LEFT(G7,1)="W",1,0)+IF(LEFT(F7,1)="W",1,0)+IF(LEFT(E7,1)="W",1,0)+IF(LEFT(D7,1)="W",1,0)</f>
        <v>0</v>
      </c>
      <c r="N7" s="76">
        <f>IF(LEFT(H7,1)="L",1,0)+IF(LEFT(G7,1)="L",1,0)+IF(LEFT(F7,1)="L",1,0)+IF(LEFT(E7,1)="L",1,0)+IF(LEFT(D7,1)="L",1,0)</f>
        <v>0</v>
      </c>
      <c r="O7" s="77">
        <f>IF(SUM(K7:N7)=0,"",RANK(J7,J3:J7,0))</f>
        <v>4</v>
      </c>
      <c r="P7" s="39" t="str">
        <f>B7</f>
        <v>近大和歌山</v>
      </c>
      <c r="Q7" s="134"/>
    </row>
    <row r="8" spans="1:15" ht="29.25" customHeight="1" thickBot="1">
      <c r="A8" s="78"/>
      <c r="B8" s="79"/>
      <c r="C8" s="79"/>
      <c r="D8" s="80"/>
      <c r="E8" s="80"/>
      <c r="F8" s="80"/>
      <c r="G8" s="80"/>
      <c r="H8" s="80"/>
      <c r="I8" s="78"/>
      <c r="J8" s="78"/>
      <c r="K8" s="80"/>
      <c r="L8" s="80"/>
      <c r="M8" s="80"/>
      <c r="N8" s="80"/>
      <c r="O8" s="78"/>
    </row>
    <row r="9" spans="1:15" ht="29.25" customHeight="1" thickBot="1">
      <c r="A9" s="310" t="s">
        <v>120</v>
      </c>
      <c r="B9" s="301"/>
      <c r="C9" s="40" t="s">
        <v>363</v>
      </c>
      <c r="D9" s="41" t="str">
        <f>IF('予選ﾘｰｸﾞ順位'!G7="","",'予選ﾘｰｸﾞ順位'!G7)</f>
        <v>土佐</v>
      </c>
      <c r="E9" s="81" t="str">
        <f>IF('予選ﾘｰｸﾞ順位'!H7="","",'予選ﾘｰｸﾞ順位'!H7)</f>
        <v>帝塚山</v>
      </c>
      <c r="F9" s="81" t="str">
        <f>IF('予選ﾘｰｸﾞ順位'!I7="","",'予選ﾘｰｸﾞ順位'!I7)</f>
        <v>高松工芸</v>
      </c>
      <c r="G9" s="81" t="str">
        <f>IF('予選ﾘｰｸﾞ順位'!J7="","",'予選ﾘｰｸﾞ順位'!J7)</f>
        <v>京都学園Ａ</v>
      </c>
      <c r="H9" s="82" t="str">
        <f>IF('予選ﾘｰｸﾞ順位'!K7="","",'予選ﾘｰｸﾞ順位'!K7)</f>
        <v>坂出</v>
      </c>
      <c r="I9" s="43" t="s">
        <v>189</v>
      </c>
      <c r="J9" s="44" t="s">
        <v>190</v>
      </c>
      <c r="K9" s="45" t="s">
        <v>191</v>
      </c>
      <c r="L9" s="46" t="s">
        <v>192</v>
      </c>
      <c r="M9" s="46" t="s">
        <v>193</v>
      </c>
      <c r="N9" s="46" t="s">
        <v>194</v>
      </c>
      <c r="O9" s="47" t="s">
        <v>195</v>
      </c>
    </row>
    <row r="10" spans="1:16" ht="29.25" customHeight="1">
      <c r="A10" s="48" t="s">
        <v>364</v>
      </c>
      <c r="B10" s="323" t="str">
        <f>IF(D9="","",D9)</f>
        <v>土佐</v>
      </c>
      <c r="C10" s="324"/>
      <c r="D10" s="49"/>
      <c r="E10" s="50" t="s">
        <v>361</v>
      </c>
      <c r="F10" s="50" t="s">
        <v>355</v>
      </c>
      <c r="G10" s="50" t="s">
        <v>361</v>
      </c>
      <c r="H10" s="50" t="s">
        <v>356</v>
      </c>
      <c r="I10" s="51" t="str">
        <f>IF(SUM(K10:N10)=0,"/",K10+M10&amp;"/"&amp;L10+N10)</f>
        <v>1/3</v>
      </c>
      <c r="J10" s="52">
        <f>IF(SUM(K10:N10)=0,"",K10*2+L10+M10*2)</f>
        <v>5</v>
      </c>
      <c r="K10" s="53">
        <f>IF(LEFT(H10,1)="3",1,0)+IF(LEFT(G10,1)="3",1,0)+IF(LEFT(F10,1)="3",1,0)+IF(LEFT(E10,1)="3",1,0)+IF(LEFT(D10,1)="3",1,0)</f>
        <v>1</v>
      </c>
      <c r="L10" s="54">
        <f>IF(RIGHT(H10,1)="3",1,0)+IF(RIGHT(G10,1)="3",1,0)+IF(RIGHT(F10,1)="3",1,0)+IF(RIGHT(E10,1)="3",1,0)+IF(RIGHT(D10,1)="3",1,0)</f>
        <v>3</v>
      </c>
      <c r="M10" s="55">
        <f>IF(LEFT(H10,1)="W",1,0)+IF(LEFT(G10,1)="W",1,0)+IF(LEFT(F10,1)="W",1,0)+IF(LEFT(E10,1)="W",1,0)+IF(LEFT(D10,1)="W",1,0)</f>
        <v>0</v>
      </c>
      <c r="N10" s="55">
        <f>IF(LEFT(H10,1)="L",1,0)+IF(LEFT(G10,1)="L",1,0)+IF(LEFT(F10,1)="L",1,0)+IF(LEFT(E10,1)="L",1,0)+IF(LEFT(D10,1)="L",1,0)</f>
        <v>0</v>
      </c>
      <c r="O10" s="56">
        <f>IF(SUM(K10:N10)=0,"",RANK(J10,J10:N14,0))</f>
        <v>4</v>
      </c>
      <c r="P10" s="39" t="str">
        <f>B10</f>
        <v>土佐</v>
      </c>
    </row>
    <row r="11" spans="1:16" s="83" customFormat="1" ht="29.25" customHeight="1">
      <c r="A11" s="57" t="s">
        <v>365</v>
      </c>
      <c r="B11" s="320" t="str">
        <f>IF(E9="","",E9)</f>
        <v>帝塚山</v>
      </c>
      <c r="C11" s="322"/>
      <c r="D11" s="58" t="str">
        <f>IF(LEFT(E10,1)="W","L W/O",IF(LEFT(E10,1)="L","W W/O",IF(E10="-","-",RIGHT(E10,1)&amp;"-"&amp;LEFT(E10,1))))</f>
        <v>3-1</v>
      </c>
      <c r="E11" s="59"/>
      <c r="F11" s="60" t="s">
        <v>353</v>
      </c>
      <c r="G11" s="60" t="s">
        <v>361</v>
      </c>
      <c r="H11" s="60" t="s">
        <v>354</v>
      </c>
      <c r="I11" s="61" t="str">
        <f>IF(SUM(K11:N11)=0,"/",K11+M11&amp;"/"&amp;L11+N11)</f>
        <v>2/2</v>
      </c>
      <c r="J11" s="62">
        <f>IF(SUM(K11:N11)=0,"",K11*2+L11+M11*2)</f>
        <v>6</v>
      </c>
      <c r="K11" s="63">
        <f>IF(LEFT(H11,1)="3",1,0)+IF(LEFT(G11,1)="3",1,0)+IF(LEFT(F11,1)="3",1,0)+IF(LEFT(E11,1)="3",1,0)+IF(LEFT(D11,1)="3",1,0)</f>
        <v>2</v>
      </c>
      <c r="L11" s="64">
        <f>IF(RIGHT(H11,1)="3",1,0)+IF(RIGHT(G11,1)="3",1,0)+IF(RIGHT(F11,1)="3",1,0)+IF(RIGHT(E11,1)="3",1,0)+IF(RIGHT(D11,1)="3",1,0)</f>
        <v>2</v>
      </c>
      <c r="M11" s="65">
        <f>IF(LEFT(H11,1)="W",1,0)+IF(LEFT(G11,1)="W",1,0)+IF(LEFT(F11,1)="W",1,0)+IF(LEFT(E11,1)="W",1,0)+IF(LEFT(D11,1)="W",1,0)</f>
        <v>0</v>
      </c>
      <c r="N11" s="65">
        <f>IF(LEFT(H11,1)="L",1,0)+IF(LEFT(G11,1)="L",1,0)+IF(LEFT(F11,1)="L",1,0)+IF(LEFT(E11,1)="L",1,0)+IF(LEFT(D11,1)="L",1,0)</f>
        <v>0</v>
      </c>
      <c r="O11" s="66">
        <f>IF(SUM(K11:N11)=0,"",RANK(J11,J10:J14,0))</f>
        <v>3</v>
      </c>
      <c r="P11" s="39" t="str">
        <f>B11</f>
        <v>帝塚山</v>
      </c>
    </row>
    <row r="12" spans="1:16" ht="29.25" customHeight="1">
      <c r="A12" s="57" t="s">
        <v>366</v>
      </c>
      <c r="B12" s="320" t="str">
        <f>IF(F9="","",F9)</f>
        <v>高松工芸</v>
      </c>
      <c r="C12" s="322"/>
      <c r="D12" s="58" t="str">
        <f>IF(LEFT(F10,1)="W","L W/O",IF(LEFT(F10,1)="L","W W/O",IF(F10="-","-",RIGHT(F10,1)&amp;"-"&amp;LEFT(F10,1))))</f>
        <v>3-2</v>
      </c>
      <c r="E12" s="67" t="str">
        <f>IF(LEFT(F11,1)="W","L W/O",IF(LEFT(F11,1)="L","W W/O",IF(F11="-","-",RIGHT(F11,1)&amp;"-"&amp;LEFT(F11,1))))</f>
        <v>3-0</v>
      </c>
      <c r="F12" s="59"/>
      <c r="G12" s="60" t="s">
        <v>361</v>
      </c>
      <c r="H12" s="60" t="s">
        <v>358</v>
      </c>
      <c r="I12" s="61" t="str">
        <f>IF(SUM(K12:N12)=0,"/",K12+M12&amp;"/"&amp;L12+N12)</f>
        <v>3/1</v>
      </c>
      <c r="J12" s="62">
        <f>IF(SUM(K12:N12)=0,"",K12*2+L12+M12*2)</f>
        <v>7</v>
      </c>
      <c r="K12" s="63">
        <f>IF(LEFT(H12,1)="3",1,0)+IF(LEFT(G12,1)="3",1,0)+IF(LEFT(F12,1)="3",1,0)+IF(LEFT(E12,1)="3",1,0)+IF(LEFT(D12,1)="3",1,0)</f>
        <v>3</v>
      </c>
      <c r="L12" s="64">
        <f>IF(RIGHT(H12,1)="3",1,0)+IF(RIGHT(G12,1)="3",1,0)+IF(RIGHT(F12,1)="3",1,0)+IF(RIGHT(E12,1)="3",1,0)+IF(RIGHT(D12,1)="3",1,0)</f>
        <v>1</v>
      </c>
      <c r="M12" s="65">
        <f>IF(LEFT(H12,1)="W",1,0)+IF(LEFT(G12,1)="W",1,0)+IF(LEFT(F12,1)="W",1,0)+IF(LEFT(E12,1)="W",1,0)+IF(LEFT(D12,1)="W",1,0)</f>
        <v>0</v>
      </c>
      <c r="N12" s="65">
        <f>IF(LEFT(H12,1)="L",1,0)+IF(LEFT(G12,1)="L",1,0)+IF(LEFT(F12,1)="L",1,0)+IF(LEFT(E12,1)="L",1,0)+IF(LEFT(D12,1)="L",1,0)</f>
        <v>0</v>
      </c>
      <c r="O12" s="66">
        <f>IF(SUM(K12:N12)=0,"",RANK(J12,J10:J14,0))</f>
        <v>2</v>
      </c>
      <c r="P12" s="39" t="str">
        <f>B12</f>
        <v>高松工芸</v>
      </c>
    </row>
    <row r="13" spans="1:16" ht="29.25" customHeight="1">
      <c r="A13" s="57" t="s">
        <v>367</v>
      </c>
      <c r="B13" s="320" t="str">
        <f>IF(G9="","",G9)</f>
        <v>京都学園Ａ</v>
      </c>
      <c r="C13" s="322"/>
      <c r="D13" s="58" t="str">
        <f>IF(LEFT(G10,1)="W","L W/O",IF(LEFT(G10,1)="L","W W/O",IF(G10="-","-",RIGHT(G10,1)&amp;"-"&amp;LEFT(G10,1))))</f>
        <v>3-1</v>
      </c>
      <c r="E13" s="67" t="str">
        <f>IF(LEFT(G11,1)="W","L W/O",IF(LEFT(G11,1)="L","W W/O",IF(G11="-","-",RIGHT(G11,1)&amp;"-"&amp;LEFT(G11,1))))</f>
        <v>3-1</v>
      </c>
      <c r="F13" s="67" t="str">
        <f>IF(LEFT(G12,1)="W","L W/O",IF(LEFT(G12,1)="L","W W/O",IF(G12="-","-",RIGHT(G12,1)&amp;"-"&amp;LEFT(G12,1))))</f>
        <v>3-1</v>
      </c>
      <c r="G13" s="59"/>
      <c r="H13" s="60" t="s">
        <v>356</v>
      </c>
      <c r="I13" s="61" t="str">
        <f>IF(SUM(K13:N13)=0,"/",K13+M13&amp;"/"&amp;L13+N13)</f>
        <v>4/0</v>
      </c>
      <c r="J13" s="62">
        <f>IF(SUM(K13:N13)=0,"",K13*2+L13+M13*2)</f>
        <v>8</v>
      </c>
      <c r="K13" s="63">
        <f>IF(LEFT(H13,1)="3",1,0)+IF(LEFT(G13,1)="3",1,0)+IF(LEFT(F13,1)="3",1,0)+IF(LEFT(E13,1)="3",1,0)+IF(LEFT(D13,1)="3",1,0)</f>
        <v>4</v>
      </c>
      <c r="L13" s="64">
        <f>IF(RIGHT(H13,1)="3",1,0)+IF(RIGHT(G13,1)="3",1,0)+IF(RIGHT(F13,1)="3",1,0)+IF(RIGHT(E13,1)="3",1,0)+IF(RIGHT(D13,1)="3",1,0)</f>
        <v>0</v>
      </c>
      <c r="M13" s="65">
        <f>IF(LEFT(H13,1)="W",1,0)+IF(LEFT(G13,1)="W",1,0)+IF(LEFT(F13,1)="W",1,0)+IF(LEFT(E13,1)="W",1,0)+IF(LEFT(D13,1)="W",1,0)</f>
        <v>0</v>
      </c>
      <c r="N13" s="65">
        <f>IF(LEFT(H13,1)="L",1,0)+IF(LEFT(G13,1)="L",1,0)+IF(LEFT(F13,1)="L",1,0)+IF(LEFT(E13,1)="L",1,0)+IF(LEFT(D13,1)="L",1,0)</f>
        <v>0</v>
      </c>
      <c r="O13" s="66">
        <f>IF(SUM(K13:N13)=0,"",RANK(J13,J10:J14,0))</f>
        <v>1</v>
      </c>
      <c r="P13" s="39" t="str">
        <f>B13</f>
        <v>京都学園Ａ</v>
      </c>
    </row>
    <row r="14" spans="1:16" ht="29.25" customHeight="1" thickBot="1">
      <c r="A14" s="68" t="s">
        <v>368</v>
      </c>
      <c r="B14" s="304" t="str">
        <f>IF(H9="","",H9)</f>
        <v>坂出</v>
      </c>
      <c r="C14" s="305"/>
      <c r="D14" s="69" t="str">
        <f>IF(LEFT(H10,1)="W","L W/O",IF(LEFT(H10,1)="L","W W/O",IF(H10="-","-",RIGHT(H10,1)&amp;"-"&amp;LEFT(H10,1))))</f>
        <v>1-3</v>
      </c>
      <c r="E14" s="70" t="str">
        <f>IF(LEFT(H11,1)="W","L W/O",IF(LEFT(H11,1)="L","W W/O",IF(H11="-","-",RIGHT(H11,1)&amp;"-"&amp;LEFT(H11,1))))</f>
        <v>2-3</v>
      </c>
      <c r="F14" s="70" t="str">
        <f>IF(LEFT(H12,1)="W","L W/O",IF(LEFT(H12,1)="L","W W/O",IF(H12="-","-",RIGHT(H12,1)&amp;"-"&amp;LEFT(H12,1))))</f>
        <v>0-3</v>
      </c>
      <c r="G14" s="70" t="str">
        <f>IF(LEFT(H13,1)="W","L W/O",IF(LEFT(H13,1)="L","W W/O",IF(H13="-","-",RIGHT(H13,1)&amp;"-"&amp;LEFT(H13,1))))</f>
        <v>1-3</v>
      </c>
      <c r="H14" s="71"/>
      <c r="I14" s="72" t="str">
        <f>IF(SUM(K14:N14)=0,"/",K14+M14&amp;"/"&amp;L14+N14)</f>
        <v>0/4</v>
      </c>
      <c r="J14" s="73">
        <f>IF(SUM(K14:N14)=0,"",K14*2+L14+M14*2)</f>
        <v>4</v>
      </c>
      <c r="K14" s="74">
        <f>IF(LEFT(H14,1)="3",1,0)+IF(LEFT(G14,1)="3",1,0)+IF(LEFT(F14,1)="3",1,0)+IF(LEFT(E14,1)="3",1,0)+IF(LEFT(D14,1)="3",1,0)</f>
        <v>0</v>
      </c>
      <c r="L14" s="75">
        <f>IF(RIGHT(H14,1)="3",1,0)+IF(RIGHT(G14,1)="3",1,0)+IF(RIGHT(F14,1)="3",1,0)+IF(RIGHT(E14,1)="3",1,0)+IF(RIGHT(D14,1)="3",1,0)</f>
        <v>4</v>
      </c>
      <c r="M14" s="76">
        <f>IF(LEFT(H14,1)="W",1,0)+IF(LEFT(G14,1)="W",1,0)+IF(LEFT(F14,1)="W",1,0)+IF(LEFT(E14,1)="W",1,0)+IF(LEFT(D14,1)="W",1,0)</f>
        <v>0</v>
      </c>
      <c r="N14" s="76">
        <f>IF(LEFT(H14,1)="L",1,0)+IF(LEFT(G14,1)="L",1,0)+IF(LEFT(F14,1)="L",1,0)+IF(LEFT(E14,1)="L",1,0)+IF(LEFT(D14,1)="L",1,0)</f>
        <v>0</v>
      </c>
      <c r="O14" s="77">
        <f>IF(SUM(K14:N14)=0,"",RANK(J14,J10:J14,0))</f>
        <v>5</v>
      </c>
      <c r="P14" s="39" t="str">
        <f>B14</f>
        <v>坂出</v>
      </c>
    </row>
    <row r="15" spans="1:15" ht="29.25" customHeight="1" thickBot="1">
      <c r="A15" s="84"/>
      <c r="B15" s="85"/>
      <c r="C15" s="85"/>
      <c r="D15" s="86"/>
      <c r="E15" s="86"/>
      <c r="F15" s="86"/>
      <c r="G15" s="86"/>
      <c r="H15" s="86"/>
      <c r="I15" s="84"/>
      <c r="J15" s="84"/>
      <c r="K15" s="87"/>
      <c r="L15" s="87"/>
      <c r="M15" s="87"/>
      <c r="N15" s="87"/>
      <c r="O15" s="84"/>
    </row>
    <row r="16" spans="1:15" ht="29.25" customHeight="1" thickBot="1">
      <c r="A16" s="310" t="s">
        <v>121</v>
      </c>
      <c r="B16" s="301"/>
      <c r="C16" s="40" t="s">
        <v>369</v>
      </c>
      <c r="D16" s="41" t="str">
        <f>IF('予選ﾘｰｸﾞ順位'!L7="","",'予選ﾘｰｸﾞ順位'!L7)</f>
        <v>富岡西</v>
      </c>
      <c r="E16" s="81" t="str">
        <f>IF('予選ﾘｰｸﾞ順位'!M7="","",'予選ﾘｰｸﾞ順位'!M7)</f>
        <v>興陽</v>
      </c>
      <c r="F16" s="81" t="str">
        <f>IF('予選ﾘｰｸﾞ順位'!N7="","",'予選ﾘｰｸﾞ順位'!N7)</f>
        <v>篠山産業</v>
      </c>
      <c r="G16" s="81" t="str">
        <f>IF('予選ﾘｰｸﾞ順位'!O7="","",'予選ﾘｰｸﾞ順位'!O7)</f>
        <v>金光学園Ａ</v>
      </c>
      <c r="H16" s="82" t="str">
        <f>IF('予選ﾘｰｸﾞ順位'!P7="","",'予選ﾘｰｸﾞ順位'!P7)</f>
        <v>宇和島東</v>
      </c>
      <c r="I16" s="43" t="s">
        <v>189</v>
      </c>
      <c r="J16" s="44" t="s">
        <v>190</v>
      </c>
      <c r="K16" s="45" t="s">
        <v>191</v>
      </c>
      <c r="L16" s="46" t="s">
        <v>192</v>
      </c>
      <c r="M16" s="46" t="s">
        <v>193</v>
      </c>
      <c r="N16" s="46" t="s">
        <v>194</v>
      </c>
      <c r="O16" s="47" t="s">
        <v>195</v>
      </c>
    </row>
    <row r="17" spans="1:16" ht="29.25" customHeight="1">
      <c r="A17" s="48" t="s">
        <v>370</v>
      </c>
      <c r="B17" s="323" t="str">
        <f>IF(D16="","",D16)</f>
        <v>富岡西</v>
      </c>
      <c r="C17" s="324"/>
      <c r="D17" s="49"/>
      <c r="E17" s="50" t="s">
        <v>354</v>
      </c>
      <c r="F17" s="50" t="s">
        <v>353</v>
      </c>
      <c r="G17" s="50" t="s">
        <v>353</v>
      </c>
      <c r="H17" s="50" t="s">
        <v>353</v>
      </c>
      <c r="I17" s="51" t="str">
        <f>IF(SUM(K17:N17)=0,"/",K17+M17&amp;"/"&amp;L17+N17)</f>
        <v>1/3</v>
      </c>
      <c r="J17" s="52">
        <f>IF(SUM(K17:N17)=0,"",K17*2+L17+M17*2)</f>
        <v>5</v>
      </c>
      <c r="K17" s="53">
        <f>IF(LEFT(H17,1)="3",1,0)+IF(LEFT(G17,1)="3",1,0)+IF(LEFT(F17,1)="3",1,0)+IF(LEFT(E17,1)="3",1,0)+IF(LEFT(D17,1)="3",1,0)</f>
        <v>1</v>
      </c>
      <c r="L17" s="54">
        <f>IF(RIGHT(H17,1)="3",1,0)+IF(RIGHT(G17,1)="3",1,0)+IF(RIGHT(F17,1)="3",1,0)+IF(RIGHT(E17,1)="3",1,0)+IF(RIGHT(D17,1)="3",1,0)</f>
        <v>3</v>
      </c>
      <c r="M17" s="55">
        <f>IF(LEFT(H17,1)="W",1,0)+IF(LEFT(G17,1)="W",1,0)+IF(LEFT(F17,1)="W",1,0)+IF(LEFT(E17,1)="W",1,0)+IF(LEFT(D17,1)="W",1,0)</f>
        <v>0</v>
      </c>
      <c r="N17" s="55">
        <f>IF(LEFT(H17,1)="L",1,0)+IF(LEFT(G17,1)="L",1,0)+IF(LEFT(F17,1)="L",1,0)+IF(LEFT(E17,1)="L",1,0)+IF(LEFT(D17,1)="L",1,0)</f>
        <v>0</v>
      </c>
      <c r="O17" s="56">
        <f>IF(SUM(K17:N17)=0,"",RANK(J17,J17:N21,0))</f>
        <v>4</v>
      </c>
      <c r="P17" s="39" t="str">
        <f>B17</f>
        <v>富岡西</v>
      </c>
    </row>
    <row r="18" spans="1:16" s="83" customFormat="1" ht="29.25" customHeight="1">
      <c r="A18" s="57" t="s">
        <v>371</v>
      </c>
      <c r="B18" s="320" t="str">
        <f>IF(E16="","",E16)</f>
        <v>興陽</v>
      </c>
      <c r="C18" s="322"/>
      <c r="D18" s="58" t="str">
        <f>IF(LEFT(E17,1)="W","L W/O",IF(LEFT(E17,1)="L","W W/O",IF(E17="-","-",RIGHT(E17,1)&amp;"-"&amp;LEFT(E17,1))))</f>
        <v>2-3</v>
      </c>
      <c r="E18" s="59"/>
      <c r="F18" s="60" t="s">
        <v>355</v>
      </c>
      <c r="G18" s="60" t="s">
        <v>361</v>
      </c>
      <c r="H18" s="60" t="s">
        <v>361</v>
      </c>
      <c r="I18" s="61" t="str">
        <f>IF(SUM(K18:N18)=0,"/",K18+M18&amp;"/"&amp;L18+N18)</f>
        <v>0/4</v>
      </c>
      <c r="J18" s="62">
        <f>IF(SUM(K18:N18)=0,"",K18*2+L18+M18*2)</f>
        <v>4</v>
      </c>
      <c r="K18" s="63">
        <f>IF(LEFT(H18,1)="3",1,0)+IF(LEFT(G18,1)="3",1,0)+IF(LEFT(F18,1)="3",1,0)+IF(LEFT(E18,1)="3",1,0)+IF(LEFT(D18,1)="3",1,0)</f>
        <v>0</v>
      </c>
      <c r="L18" s="64">
        <f>IF(RIGHT(H18,1)="3",1,0)+IF(RIGHT(G18,1)="3",1,0)+IF(RIGHT(F18,1)="3",1,0)+IF(RIGHT(E18,1)="3",1,0)+IF(RIGHT(D18,1)="3",1,0)</f>
        <v>4</v>
      </c>
      <c r="M18" s="65">
        <f>IF(LEFT(H18,1)="W",1,0)+IF(LEFT(G18,1)="W",1,0)+IF(LEFT(F18,1)="W",1,0)+IF(LEFT(E18,1)="W",1,0)+IF(LEFT(D18,1)="W",1,0)</f>
        <v>0</v>
      </c>
      <c r="N18" s="65">
        <f>IF(LEFT(H18,1)="L",1,0)+IF(LEFT(G18,1)="L",1,0)+IF(LEFT(F18,1)="L",1,0)+IF(LEFT(E18,1)="L",1,0)+IF(LEFT(D18,1)="L",1,0)</f>
        <v>0</v>
      </c>
      <c r="O18" s="66">
        <f>IF(SUM(K18:N18)=0,"",RANK(J18,J17:J21,0))</f>
        <v>5</v>
      </c>
      <c r="P18" s="39" t="str">
        <f>B18</f>
        <v>興陽</v>
      </c>
    </row>
    <row r="19" spans="1:16" ht="29.25" customHeight="1">
      <c r="A19" s="57" t="s">
        <v>372</v>
      </c>
      <c r="B19" s="320" t="str">
        <f>IF(F16="","",F16)</f>
        <v>篠山産業</v>
      </c>
      <c r="C19" s="322"/>
      <c r="D19" s="58" t="str">
        <f>IF(LEFT(F17,1)="W","L W/O",IF(LEFT(F17,1)="L","W W/O",IF(F17="-","-",RIGHT(F17,1)&amp;"-"&amp;LEFT(F17,1))))</f>
        <v>3-0</v>
      </c>
      <c r="E19" s="67" t="str">
        <f>IF(LEFT(F18,1)="W","L W/O",IF(LEFT(F18,1)="L","W W/O",IF(F18="-","-",RIGHT(F18,1)&amp;"-"&amp;LEFT(F18,1))))</f>
        <v>3-2</v>
      </c>
      <c r="F19" s="59"/>
      <c r="G19" s="60" t="s">
        <v>361</v>
      </c>
      <c r="H19" s="60" t="s">
        <v>353</v>
      </c>
      <c r="I19" s="61" t="str">
        <f>IF(SUM(K19:N19)=0,"/",K19+M19&amp;"/"&amp;L19+N19)</f>
        <v>2/2</v>
      </c>
      <c r="J19" s="62">
        <f>IF(SUM(K19:N19)=0,"",K19*2+L19+M19*2)</f>
        <v>6</v>
      </c>
      <c r="K19" s="63">
        <f>IF(LEFT(H19,1)="3",1,0)+IF(LEFT(G19,1)="3",1,0)+IF(LEFT(F19,1)="3",1,0)+IF(LEFT(E19,1)="3",1,0)+IF(LEFT(D19,1)="3",1,0)</f>
        <v>2</v>
      </c>
      <c r="L19" s="64">
        <f>IF(RIGHT(H19,1)="3",1,0)+IF(RIGHT(G19,1)="3",1,0)+IF(RIGHT(F19,1)="3",1,0)+IF(RIGHT(E19,1)="3",1,0)+IF(RIGHT(D19,1)="3",1,0)</f>
        <v>2</v>
      </c>
      <c r="M19" s="65">
        <f>IF(LEFT(H19,1)="W",1,0)+IF(LEFT(G19,1)="W",1,0)+IF(LEFT(F19,1)="W",1,0)+IF(LEFT(E19,1)="W",1,0)+IF(LEFT(D19,1)="W",1,0)</f>
        <v>0</v>
      </c>
      <c r="N19" s="65">
        <f>IF(LEFT(H19,1)="L",1,0)+IF(LEFT(G19,1)="L",1,0)+IF(LEFT(F19,1)="L",1,0)+IF(LEFT(E19,1)="L",1,0)+IF(LEFT(D19,1)="L",1,0)</f>
        <v>0</v>
      </c>
      <c r="O19" s="66">
        <f>IF(SUM(K19:N19)=0,"",RANK(J19,J17:J21,0))</f>
        <v>3</v>
      </c>
      <c r="P19" s="39" t="str">
        <f>B19</f>
        <v>篠山産業</v>
      </c>
    </row>
    <row r="20" spans="1:16" ht="29.25" customHeight="1">
      <c r="A20" s="57" t="s">
        <v>373</v>
      </c>
      <c r="B20" s="320" t="str">
        <f>IF(G16="","",G16)</f>
        <v>金光学園Ａ</v>
      </c>
      <c r="C20" s="322"/>
      <c r="D20" s="58" t="str">
        <f>IF(LEFT(G17,1)="W","L W/O",IF(LEFT(G17,1)="L","W W/O",IF(G17="-","-",RIGHT(G17,1)&amp;"-"&amp;LEFT(G17,1))))</f>
        <v>3-0</v>
      </c>
      <c r="E20" s="67" t="str">
        <f>IF(LEFT(G18,1)="W","L W/O",IF(LEFT(G18,1)="L","W W/O",IF(G18="-","-",RIGHT(G18,1)&amp;"-"&amp;LEFT(G18,1))))</f>
        <v>3-1</v>
      </c>
      <c r="F20" s="67" t="str">
        <f>IF(LEFT(G19,1)="W","L W/O",IF(LEFT(G19,1)="L","W W/O",IF(G19="-","-",RIGHT(G19,1)&amp;"-"&amp;LEFT(G19,1))))</f>
        <v>3-1</v>
      </c>
      <c r="G20" s="59"/>
      <c r="H20" s="60" t="s">
        <v>356</v>
      </c>
      <c r="I20" s="61" t="str">
        <f>IF(SUM(K20:N20)=0,"/",K20+M20&amp;"/"&amp;L20+N20)</f>
        <v>4/0</v>
      </c>
      <c r="J20" s="62">
        <f>IF(SUM(K20:N20)=0,"",K20*2+L20+M20*2)</f>
        <v>8</v>
      </c>
      <c r="K20" s="63">
        <f>IF(LEFT(H20,1)="3",1,0)+IF(LEFT(G20,1)="3",1,0)+IF(LEFT(F20,1)="3",1,0)+IF(LEFT(E20,1)="3",1,0)+IF(LEFT(D20,1)="3",1,0)</f>
        <v>4</v>
      </c>
      <c r="L20" s="64">
        <f>IF(RIGHT(H20,1)="3",1,0)+IF(RIGHT(G20,1)="3",1,0)+IF(RIGHT(F20,1)="3",1,0)+IF(RIGHT(E20,1)="3",1,0)+IF(RIGHT(D20,1)="3",1,0)</f>
        <v>0</v>
      </c>
      <c r="M20" s="65">
        <f>IF(LEFT(H20,1)="W",1,0)+IF(LEFT(G20,1)="W",1,0)+IF(LEFT(F20,1)="W",1,0)+IF(LEFT(E20,1)="W",1,0)+IF(LEFT(D20,1)="W",1,0)</f>
        <v>0</v>
      </c>
      <c r="N20" s="65">
        <f>IF(LEFT(H20,1)="L",1,0)+IF(LEFT(G20,1)="L",1,0)+IF(LEFT(F20,1)="L",1,0)+IF(LEFT(E20,1)="L",1,0)+IF(LEFT(D20,1)="L",1,0)</f>
        <v>0</v>
      </c>
      <c r="O20" s="66">
        <f>IF(SUM(K20:N20)=0,"",RANK(J20,J17:J21,0))</f>
        <v>1</v>
      </c>
      <c r="P20" s="39" t="str">
        <f>B20</f>
        <v>金光学園Ａ</v>
      </c>
    </row>
    <row r="21" spans="1:16" ht="29.25" customHeight="1" thickBot="1">
      <c r="A21" s="68" t="s">
        <v>374</v>
      </c>
      <c r="B21" s="304" t="str">
        <f>IF(H16="","",H16)</f>
        <v>宇和島東</v>
      </c>
      <c r="C21" s="305"/>
      <c r="D21" s="69" t="str">
        <f>IF(LEFT(H17,1)="W","L W/O",IF(LEFT(H17,1)="L","W W/O",IF(H17="-","-",RIGHT(H17,1)&amp;"-"&amp;LEFT(H17,1))))</f>
        <v>3-0</v>
      </c>
      <c r="E21" s="70" t="str">
        <f>IF(LEFT(H18,1)="W","L W/O",IF(LEFT(H18,1)="L","W W/O",IF(H18="-","-",RIGHT(H18,1)&amp;"-"&amp;LEFT(H18,1))))</f>
        <v>3-1</v>
      </c>
      <c r="F21" s="70" t="str">
        <f>IF(LEFT(H19,1)="W","L W/O",IF(LEFT(H19,1)="L","W W/O",IF(H19="-","-",RIGHT(H19,1)&amp;"-"&amp;LEFT(H19,1))))</f>
        <v>3-0</v>
      </c>
      <c r="G21" s="70" t="str">
        <f>IF(LEFT(H20,1)="W","L W/O",IF(LEFT(H20,1)="L","W W/O",IF(H20="-","-",RIGHT(H20,1)&amp;"-"&amp;LEFT(H20,1))))</f>
        <v>1-3</v>
      </c>
      <c r="H21" s="71"/>
      <c r="I21" s="72" t="str">
        <f>IF(SUM(K21:N21)=0,"/",K21+M21&amp;"/"&amp;L21+N21)</f>
        <v>3/1</v>
      </c>
      <c r="J21" s="73">
        <f>IF(SUM(K21:N21)=0,"",K21*2+L21+M21*2)</f>
        <v>7</v>
      </c>
      <c r="K21" s="74">
        <f>IF(LEFT(H21,1)="3",1,0)+IF(LEFT(G21,1)="3",1,0)+IF(LEFT(F21,1)="3",1,0)+IF(LEFT(E21,1)="3",1,0)+IF(LEFT(D21,1)="3",1,0)</f>
        <v>3</v>
      </c>
      <c r="L21" s="75">
        <f>IF(RIGHT(H21,1)="3",1,0)+IF(RIGHT(G21,1)="3",1,0)+IF(RIGHT(F21,1)="3",1,0)+IF(RIGHT(E21,1)="3",1,0)+IF(RIGHT(D21,1)="3",1,0)</f>
        <v>1</v>
      </c>
      <c r="M21" s="76">
        <f>IF(LEFT(H21,1)="W",1,0)+IF(LEFT(G21,1)="W",1,0)+IF(LEFT(F21,1)="W",1,0)+IF(LEFT(E21,1)="W",1,0)+IF(LEFT(D21,1)="W",1,0)</f>
        <v>0</v>
      </c>
      <c r="N21" s="76">
        <f>IF(LEFT(H21,1)="L",1,0)+IF(LEFT(G21,1)="L",1,0)+IF(LEFT(F21,1)="L",1,0)+IF(LEFT(E21,1)="L",1,0)+IF(LEFT(D21,1)="L",1,0)</f>
        <v>0</v>
      </c>
      <c r="O21" s="77">
        <f>IF(SUM(K21:N21)=0,"",RANK(J21,J17:J21,0))</f>
        <v>2</v>
      </c>
      <c r="P21" s="39" t="str">
        <f>B21</f>
        <v>宇和島東</v>
      </c>
    </row>
    <row r="22" spans="1:15" ht="29.25" customHeight="1" thickBot="1">
      <c r="A22" s="84"/>
      <c r="B22" s="88"/>
      <c r="C22" s="88"/>
      <c r="D22" s="86"/>
      <c r="E22" s="86"/>
      <c r="F22" s="86"/>
      <c r="G22" s="86"/>
      <c r="H22" s="86"/>
      <c r="I22" s="84"/>
      <c r="J22" s="84"/>
      <c r="K22" s="87"/>
      <c r="L22" s="87"/>
      <c r="M22" s="87"/>
      <c r="N22" s="87"/>
      <c r="O22" s="84"/>
    </row>
    <row r="23" spans="1:17" s="78" customFormat="1" ht="29.25" customHeight="1" thickBot="1">
      <c r="A23" s="89"/>
      <c r="B23" s="302" t="s">
        <v>226</v>
      </c>
      <c r="C23" s="303"/>
      <c r="D23" s="90" t="s">
        <v>227</v>
      </c>
      <c r="E23" s="91" t="s">
        <v>228</v>
      </c>
      <c r="F23" s="91" t="s">
        <v>229</v>
      </c>
      <c r="G23" s="91" t="s">
        <v>230</v>
      </c>
      <c r="H23" s="92" t="s">
        <v>231</v>
      </c>
      <c r="I23" s="90" t="s">
        <v>232</v>
      </c>
      <c r="J23" s="329" t="s">
        <v>233</v>
      </c>
      <c r="K23" s="329"/>
      <c r="L23" s="329"/>
      <c r="M23" s="329"/>
      <c r="N23" s="329"/>
      <c r="O23" s="329"/>
      <c r="P23" s="93"/>
      <c r="Q23" s="92" t="s">
        <v>234</v>
      </c>
    </row>
    <row r="24" spans="2:17" s="78" customFormat="1" ht="29.25" customHeight="1">
      <c r="B24" s="326" t="s">
        <v>375</v>
      </c>
      <c r="C24" s="327"/>
      <c r="D24" s="95" t="s">
        <v>236</v>
      </c>
      <c r="E24" s="96" t="s">
        <v>237</v>
      </c>
      <c r="F24" s="96" t="s">
        <v>238</v>
      </c>
      <c r="G24" s="96" t="s">
        <v>239</v>
      </c>
      <c r="H24" s="97" t="s">
        <v>240</v>
      </c>
      <c r="I24" s="98" t="s">
        <v>241</v>
      </c>
      <c r="J24" s="330" t="s">
        <v>242</v>
      </c>
      <c r="K24" s="330"/>
      <c r="L24" s="330"/>
      <c r="M24" s="330"/>
      <c r="N24" s="330"/>
      <c r="O24" s="330"/>
      <c r="P24" s="99"/>
      <c r="Q24" s="100" t="s">
        <v>109</v>
      </c>
    </row>
    <row r="25" spans="2:17" s="78" customFormat="1" ht="29.25" customHeight="1">
      <c r="B25" s="297" t="s">
        <v>376</v>
      </c>
      <c r="C25" s="298"/>
      <c r="D25" s="102" t="s">
        <v>312</v>
      </c>
      <c r="E25" s="103" t="s">
        <v>313</v>
      </c>
      <c r="F25" s="103" t="s">
        <v>314</v>
      </c>
      <c r="G25" s="103" t="s">
        <v>315</v>
      </c>
      <c r="H25" s="104" t="s">
        <v>316</v>
      </c>
      <c r="I25" s="105" t="s">
        <v>317</v>
      </c>
      <c r="J25" s="325" t="s">
        <v>318</v>
      </c>
      <c r="K25" s="325"/>
      <c r="L25" s="325"/>
      <c r="M25" s="325"/>
      <c r="N25" s="325"/>
      <c r="O25" s="325"/>
      <c r="P25" s="106"/>
      <c r="Q25" s="107" t="s">
        <v>111</v>
      </c>
    </row>
    <row r="26" spans="2:17" s="78" customFormat="1" ht="29.25" customHeight="1">
      <c r="B26" s="318" t="s">
        <v>377</v>
      </c>
      <c r="C26" s="306"/>
      <c r="D26" s="109" t="s">
        <v>320</v>
      </c>
      <c r="E26" s="110" t="s">
        <v>321</v>
      </c>
      <c r="F26" s="110" t="s">
        <v>322</v>
      </c>
      <c r="G26" s="110" t="s">
        <v>323</v>
      </c>
      <c r="H26" s="111" t="s">
        <v>324</v>
      </c>
      <c r="I26" s="105" t="s">
        <v>325</v>
      </c>
      <c r="J26" s="325" t="s">
        <v>326</v>
      </c>
      <c r="K26" s="325"/>
      <c r="L26" s="325"/>
      <c r="M26" s="325"/>
      <c r="N26" s="325"/>
      <c r="O26" s="325"/>
      <c r="P26" s="106"/>
      <c r="Q26" s="107" t="s">
        <v>113</v>
      </c>
    </row>
    <row r="27" spans="2:17" s="78" customFormat="1" ht="29.25" customHeight="1">
      <c r="B27" s="297" t="s">
        <v>378</v>
      </c>
      <c r="C27" s="298"/>
      <c r="D27" s="102" t="s">
        <v>328</v>
      </c>
      <c r="E27" s="103" t="s">
        <v>329</v>
      </c>
      <c r="F27" s="103" t="s">
        <v>330</v>
      </c>
      <c r="G27" s="103" t="s">
        <v>331</v>
      </c>
      <c r="H27" s="104" t="s">
        <v>332</v>
      </c>
      <c r="I27" s="105" t="s">
        <v>333</v>
      </c>
      <c r="J27" s="325" t="s">
        <v>334</v>
      </c>
      <c r="K27" s="325"/>
      <c r="L27" s="325"/>
      <c r="M27" s="325"/>
      <c r="N27" s="325"/>
      <c r="O27" s="325"/>
      <c r="P27" s="106"/>
      <c r="Q27" s="107" t="s">
        <v>115</v>
      </c>
    </row>
    <row r="28" spans="2:17" s="78" customFormat="1" ht="29.25" customHeight="1">
      <c r="B28" s="318" t="s">
        <v>379</v>
      </c>
      <c r="C28" s="306"/>
      <c r="D28" s="109" t="s">
        <v>336</v>
      </c>
      <c r="E28" s="110" t="s">
        <v>337</v>
      </c>
      <c r="F28" s="110" t="s">
        <v>338</v>
      </c>
      <c r="G28" s="110" t="s">
        <v>339</v>
      </c>
      <c r="H28" s="111" t="s">
        <v>340</v>
      </c>
      <c r="I28" s="105" t="s">
        <v>341</v>
      </c>
      <c r="J28" s="325" t="s">
        <v>342</v>
      </c>
      <c r="K28" s="325"/>
      <c r="L28" s="325"/>
      <c r="M28" s="325"/>
      <c r="N28" s="325"/>
      <c r="O28" s="325"/>
      <c r="P28" s="106"/>
      <c r="Q28" s="107" t="s">
        <v>117</v>
      </c>
    </row>
    <row r="29" spans="1:26" ht="29.25" customHeight="1" thickBot="1">
      <c r="A29" s="112"/>
      <c r="B29" s="307" t="s">
        <v>380</v>
      </c>
      <c r="C29" s="308"/>
      <c r="D29" s="114" t="s">
        <v>344</v>
      </c>
      <c r="E29" s="115" t="s">
        <v>345</v>
      </c>
      <c r="F29" s="115" t="s">
        <v>346</v>
      </c>
      <c r="G29" s="115" t="s">
        <v>347</v>
      </c>
      <c r="H29" s="116" t="s">
        <v>348</v>
      </c>
      <c r="I29" s="117" t="s">
        <v>276</v>
      </c>
      <c r="J29" s="328" t="s">
        <v>276</v>
      </c>
      <c r="K29" s="328"/>
      <c r="L29" s="328"/>
      <c r="M29" s="328"/>
      <c r="N29" s="328"/>
      <c r="O29" s="328"/>
      <c r="P29" s="118"/>
      <c r="Q29" s="119" t="s">
        <v>381</v>
      </c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29.25" customHeight="1">
      <c r="A30" s="112"/>
      <c r="B30" s="120"/>
      <c r="C30" s="120"/>
      <c r="D30" s="121"/>
      <c r="E30" s="121"/>
      <c r="F30" s="121"/>
      <c r="G30" s="121"/>
      <c r="H30" s="122"/>
      <c r="I30" s="123"/>
      <c r="J30" s="123"/>
      <c r="K30" s="124"/>
      <c r="L30" s="124"/>
      <c r="M30" s="124"/>
      <c r="N30" s="124"/>
      <c r="O30" s="123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ht="29.25" customHeight="1">
      <c r="F31" s="125"/>
    </row>
  </sheetData>
  <sheetProtection/>
  <mergeCells count="34">
    <mergeCell ref="J27:O27"/>
    <mergeCell ref="J28:O28"/>
    <mergeCell ref="J29:O29"/>
    <mergeCell ref="J23:O23"/>
    <mergeCell ref="J24:O24"/>
    <mergeCell ref="J25:O25"/>
    <mergeCell ref="J26:O26"/>
    <mergeCell ref="B5:C5"/>
    <mergeCell ref="B6:C6"/>
    <mergeCell ref="B7:C7"/>
    <mergeCell ref="A16:B16"/>
    <mergeCell ref="B11:C11"/>
    <mergeCell ref="B12:C12"/>
    <mergeCell ref="B13:C13"/>
    <mergeCell ref="B14:C14"/>
    <mergeCell ref="A9:B9"/>
    <mergeCell ref="B10:C10"/>
    <mergeCell ref="B19:C19"/>
    <mergeCell ref="B20:C20"/>
    <mergeCell ref="B21:C21"/>
    <mergeCell ref="B17:C17"/>
    <mergeCell ref="B18:C18"/>
    <mergeCell ref="A1:B1"/>
    <mergeCell ref="C1:D1"/>
    <mergeCell ref="B3:C3"/>
    <mergeCell ref="B4:C4"/>
    <mergeCell ref="A2:B2"/>
    <mergeCell ref="B24:C24"/>
    <mergeCell ref="B29:C29"/>
    <mergeCell ref="B28:C28"/>
    <mergeCell ref="B23:C23"/>
    <mergeCell ref="B27:C27"/>
    <mergeCell ref="B26:C26"/>
    <mergeCell ref="B25:C25"/>
  </mergeCells>
  <conditionalFormatting sqref="D31:D37 F31:F37">
    <cfRule type="expression" priority="1" dxfId="0" stopIfTrue="1">
      <formula>ISERROR(D31)=TRUE</formula>
    </cfRule>
  </conditionalFormatting>
  <dataValidations count="1">
    <dataValidation allowBlank="1" showInputMessage="1" showErrorMessage="1" imeMode="off" sqref="E17:H17 E3:H3 H4:H6 F4:G4 G5 E10:H10 H11:H13 F11:G11 G12 H18:H20 F18:G18 G19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92" r:id="rId1"/>
  <headerFooter alignWithMargins="0">
    <oddFooter>&amp;C－１６－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Z31"/>
  <sheetViews>
    <sheetView zoomScaleSheetLayoutView="85" workbookViewId="0" topLeftCell="A1">
      <selection activeCell="I15" sqref="I15"/>
    </sheetView>
  </sheetViews>
  <sheetFormatPr defaultColWidth="9.00390625" defaultRowHeight="25.5" customHeight="1"/>
  <cols>
    <col min="1" max="2" width="4.625" style="39" customWidth="1"/>
    <col min="3" max="9" width="10.625" style="39" customWidth="1"/>
    <col min="10" max="10" width="5.625" style="39" customWidth="1"/>
    <col min="11" max="12" width="7.00390625" style="39" hidden="1" customWidth="1"/>
    <col min="13" max="14" width="7.125" style="39" hidden="1" customWidth="1"/>
    <col min="15" max="15" width="5.625" style="39" customWidth="1"/>
    <col min="16" max="16" width="9.00390625" style="39" hidden="1" customWidth="1"/>
    <col min="17" max="17" width="10.625" style="39" customWidth="1"/>
    <col min="18" max="27" width="2.75390625" style="39" customWidth="1"/>
    <col min="28" max="16384" width="9.00390625" style="39" customWidth="1"/>
  </cols>
  <sheetData>
    <row r="1" spans="1:15" s="1" customFormat="1" ht="29.25" customHeight="1" thickBot="1">
      <c r="A1" s="309" t="s">
        <v>149</v>
      </c>
      <c r="B1" s="309"/>
      <c r="C1" s="309" t="s">
        <v>185</v>
      </c>
      <c r="D1" s="309"/>
      <c r="E1" s="37" t="s">
        <v>382</v>
      </c>
      <c r="F1" s="38"/>
      <c r="G1" s="38"/>
      <c r="H1" s="38"/>
      <c r="I1" s="38"/>
      <c r="J1" s="38"/>
      <c r="K1" s="39"/>
      <c r="L1" s="39"/>
      <c r="M1" s="39"/>
      <c r="N1" s="39"/>
      <c r="O1" s="39"/>
    </row>
    <row r="2" spans="1:15" ht="29.25" customHeight="1" thickBot="1">
      <c r="A2" s="310" t="s">
        <v>122</v>
      </c>
      <c r="B2" s="301"/>
      <c r="C2" s="40" t="s">
        <v>383</v>
      </c>
      <c r="D2" s="41" t="s">
        <v>45</v>
      </c>
      <c r="E2" s="42" t="str">
        <f>IF('予選ﾘｰｸﾞ順位'!C8="","",'予選ﾘｰｸﾞ順位'!C8)</f>
        <v>高田商業</v>
      </c>
      <c r="F2" s="42" t="str">
        <f>IF('予選ﾘｰｸﾞ順位'!D8="","",'予選ﾘｰｸﾞ順位'!D8)</f>
        <v>岡山工業</v>
      </c>
      <c r="G2" s="42" t="str">
        <f>IF('予選ﾘｰｸﾞ順位'!E8="","",'予選ﾘｰｸﾞ順位'!E8)</f>
        <v>近江兄弟社</v>
      </c>
      <c r="H2" s="42" t="str">
        <f>IF('予選ﾘｰｸﾞ順位'!F8="","",'予選ﾘｰｸﾞ順位'!F8)</f>
        <v>奈良Ｂ</v>
      </c>
      <c r="I2" s="43" t="s">
        <v>189</v>
      </c>
      <c r="J2" s="44" t="s">
        <v>190</v>
      </c>
      <c r="K2" s="45" t="s">
        <v>191</v>
      </c>
      <c r="L2" s="46" t="s">
        <v>192</v>
      </c>
      <c r="M2" s="46" t="s">
        <v>193</v>
      </c>
      <c r="N2" s="46" t="s">
        <v>194</v>
      </c>
      <c r="O2" s="47" t="s">
        <v>195</v>
      </c>
    </row>
    <row r="3" spans="1:16" ht="29.25" customHeight="1">
      <c r="A3" s="48" t="s">
        <v>384</v>
      </c>
      <c r="B3" s="323" t="str">
        <f>IF(D2="","",D2)</f>
        <v>一条</v>
      </c>
      <c r="C3" s="324"/>
      <c r="D3" s="49"/>
      <c r="E3" s="50" t="s">
        <v>385</v>
      </c>
      <c r="F3" s="50" t="s">
        <v>386</v>
      </c>
      <c r="G3" s="50" t="s">
        <v>387</v>
      </c>
      <c r="H3" s="50" t="s">
        <v>387</v>
      </c>
      <c r="I3" s="51" t="str">
        <f>IF(SUM(K3:N3)=0,"/",K3+M3&amp;"/"&amp;L3+N3)</f>
        <v>1/3</v>
      </c>
      <c r="J3" s="52">
        <f>IF(SUM(K3:N3)=0,"",K3*2+L3+M3*2)</f>
        <v>5</v>
      </c>
      <c r="K3" s="53">
        <f>IF(LEFT(H3,1)="3",1,0)+IF(LEFT(G3,1)="3",1,0)+IF(LEFT(F3,1)="3",1,0)+IF(LEFT(E3,1)="3",1,0)+IF(LEFT(D3,1)="3",1,0)</f>
        <v>1</v>
      </c>
      <c r="L3" s="54">
        <f>IF(RIGHT(H3,1)="3",1,0)+IF(RIGHT(G3,1)="3",1,0)+IF(RIGHT(F3,1)="3",1,0)+IF(RIGHT(E3,1)="3",1,0)+IF(RIGHT(D3,1)="3",1,0)</f>
        <v>3</v>
      </c>
      <c r="M3" s="55">
        <f>IF(LEFT(H3,1)="W",1,0)+IF(LEFT(G3,1)="W",1,0)+IF(LEFT(F3,1)="W",1,0)+IF(LEFT(E3,1)="W",1,0)+IF(LEFT(D3,1)="W",1,0)</f>
        <v>0</v>
      </c>
      <c r="N3" s="55">
        <f>IF(LEFT(H3,1)="L",1,0)+IF(LEFT(G3,1)="L",1,0)+IF(LEFT(F3,1)="L",1,0)+IF(LEFT(E3,1)="L",1,0)+IF(LEFT(D3,1)="L",1,0)</f>
        <v>0</v>
      </c>
      <c r="O3" s="56">
        <f>IF(SUM(K3:N3)=0,"",RANK(J3,J3:N7,0))</f>
        <v>5</v>
      </c>
      <c r="P3" s="39" t="str">
        <f>B3</f>
        <v>一条</v>
      </c>
    </row>
    <row r="4" spans="1:16" ht="29.25" customHeight="1">
      <c r="A4" s="57" t="s">
        <v>388</v>
      </c>
      <c r="B4" s="320" t="str">
        <f>IF(E2="","",E2)</f>
        <v>高田商業</v>
      </c>
      <c r="C4" s="322"/>
      <c r="D4" s="58" t="str">
        <f>IF(LEFT(E3,1)="W","L W/O",IF(LEFT(E3,1)="L","W W/O",IF(E3="-","-",RIGHT(E3,1)&amp;"-"&amp;LEFT(E3,1))))</f>
        <v>3-2</v>
      </c>
      <c r="E4" s="59"/>
      <c r="F4" s="126" t="s">
        <v>387</v>
      </c>
      <c r="G4" s="126" t="s">
        <v>386</v>
      </c>
      <c r="H4" s="60" t="s">
        <v>387</v>
      </c>
      <c r="I4" s="61" t="str">
        <f>IF(SUM(K4:N4)=0,"/",K4+M4&amp;"/"&amp;L4+N4)</f>
        <v>2/2</v>
      </c>
      <c r="J4" s="62">
        <f>IF(SUM(K4:N4)=0,"",K4*2+L4+M4*2)</f>
        <v>6</v>
      </c>
      <c r="K4" s="63">
        <f>IF(LEFT(H4,1)="3",1,0)+IF(LEFT(G4,1)="3",1,0)+IF(LEFT(F4,1)="3",1,0)+IF(LEFT(E4,1)="3",1,0)+IF(LEFT(D4,1)="3",1,0)</f>
        <v>2</v>
      </c>
      <c r="L4" s="64">
        <f>IF(RIGHT(H4,1)="3",1,0)+IF(RIGHT(G4,1)="3",1,0)+IF(RIGHT(F4,1)="3",1,0)+IF(RIGHT(E4,1)="3",1,0)+IF(RIGHT(D4,1)="3",1,0)</f>
        <v>2</v>
      </c>
      <c r="M4" s="65">
        <f>IF(LEFT(H4,1)="W",1,0)+IF(LEFT(G4,1)="W",1,0)+IF(LEFT(F4,1)="W",1,0)+IF(LEFT(E4,1)="W",1,0)+IF(LEFT(D4,1)="W",1,0)</f>
        <v>0</v>
      </c>
      <c r="N4" s="65">
        <f>IF(LEFT(H4,1)="L",1,0)+IF(LEFT(G4,1)="L",1,0)+IF(LEFT(F4,1)="L",1,0)+IF(LEFT(E4,1)="L",1,0)+IF(LEFT(D4,1)="L",1,0)</f>
        <v>0</v>
      </c>
      <c r="O4" s="66">
        <v>4</v>
      </c>
      <c r="P4" s="39" t="str">
        <f>B4</f>
        <v>高田商業</v>
      </c>
    </row>
    <row r="5" spans="1:16" ht="29.25" customHeight="1">
      <c r="A5" s="57" t="s">
        <v>389</v>
      </c>
      <c r="B5" s="320" t="str">
        <f>IF(F2="","",F2)</f>
        <v>岡山工業</v>
      </c>
      <c r="C5" s="322"/>
      <c r="D5" s="58" t="str">
        <f>IF(LEFT(F3,1)="W","L W/O",IF(LEFT(F3,1)="L","W W/O",IF(F3="-","-",RIGHT(F3,1)&amp;"-"&amp;LEFT(F3,1))))</f>
        <v>2-3</v>
      </c>
      <c r="E5" s="127" t="str">
        <f>IF(LEFT(F4,1)="W","L W/O",IF(LEFT(F4,1)="L","W W/O",IF(F4="-","-",RIGHT(F4,1)&amp;"-"&amp;LEFT(F4,1))))</f>
        <v>3-1</v>
      </c>
      <c r="F5" s="59"/>
      <c r="G5" s="126" t="s">
        <v>387</v>
      </c>
      <c r="H5" s="60" t="s">
        <v>390</v>
      </c>
      <c r="I5" s="61" t="str">
        <f>IF(SUM(K5:N5)=0,"/",K5+M5&amp;"/"&amp;L5+N5)</f>
        <v>2/2</v>
      </c>
      <c r="J5" s="62">
        <f>IF(SUM(K5:N5)=0,"",K5*2+L5+M5*2)</f>
        <v>6</v>
      </c>
      <c r="K5" s="63">
        <f>IF(LEFT(H5,1)="3",1,0)+IF(LEFT(G5,1)="3",1,0)+IF(LEFT(F5,1)="3",1,0)+IF(LEFT(E5,1)="3",1,0)+IF(LEFT(D5,1)="3",1,0)</f>
        <v>2</v>
      </c>
      <c r="L5" s="64">
        <f>IF(RIGHT(H5,1)="3",1,0)+IF(RIGHT(G5,1)="3",1,0)+IF(RIGHT(F5,1)="3",1,0)+IF(RIGHT(E5,1)="3",1,0)+IF(RIGHT(D5,1)="3",1,0)</f>
        <v>2</v>
      </c>
      <c r="M5" s="65">
        <f>IF(LEFT(H5,1)="W",1,0)+IF(LEFT(G5,1)="W",1,0)+IF(LEFT(F5,1)="W",1,0)+IF(LEFT(E5,1)="W",1,0)+IF(LEFT(D5,1)="W",1,0)</f>
        <v>0</v>
      </c>
      <c r="N5" s="65">
        <f>IF(LEFT(H5,1)="L",1,0)+IF(LEFT(G5,1)="L",1,0)+IF(LEFT(F5,1)="L",1,0)+IF(LEFT(E5,1)="L",1,0)+IF(LEFT(D5,1)="L",1,0)</f>
        <v>0</v>
      </c>
      <c r="O5" s="66">
        <v>3</v>
      </c>
      <c r="P5" s="39" t="str">
        <f>B5</f>
        <v>岡山工業</v>
      </c>
    </row>
    <row r="6" spans="1:16" ht="29.25" customHeight="1">
      <c r="A6" s="57" t="s">
        <v>391</v>
      </c>
      <c r="B6" s="320" t="str">
        <f>IF(G2="","",G2)</f>
        <v>近江兄弟社</v>
      </c>
      <c r="C6" s="322"/>
      <c r="D6" s="58" t="str">
        <f>IF(LEFT(G3,1)="W","L W/O",IF(LEFT(G3,1)="L","W W/O",IF(G3="-","-",RIGHT(G3,1)&amp;"-"&amp;LEFT(G3,1))))</f>
        <v>3-1</v>
      </c>
      <c r="E6" s="127" t="str">
        <f>IF(LEFT(G4,1)="W","L W/O",IF(LEFT(G4,1)="L","W W/O",IF(G4="-","-",RIGHT(G4,1)&amp;"-"&amp;LEFT(G4,1))))</f>
        <v>2-3</v>
      </c>
      <c r="F6" s="127" t="str">
        <f>IF(LEFT(G5,1)="W","L W/O",IF(LEFT(G5,1)="L","W W/O",IF(G5="-","-",RIGHT(G5,1)&amp;"-"&amp;LEFT(G5,1))))</f>
        <v>3-1</v>
      </c>
      <c r="G6" s="59"/>
      <c r="H6" s="60" t="s">
        <v>392</v>
      </c>
      <c r="I6" s="61" t="str">
        <f>IF(SUM(K6:N6)=0,"/",K6+M6&amp;"/"&amp;L6+N6)</f>
        <v>2/2</v>
      </c>
      <c r="J6" s="62">
        <f>IF(SUM(K6:N6)=0,"",K6*2+L6+M6*2)</f>
        <v>6</v>
      </c>
      <c r="K6" s="63">
        <f>IF(LEFT(H6,1)="3",1,0)+IF(LEFT(G6,1)="3",1,0)+IF(LEFT(F6,1)="3",1,0)+IF(LEFT(E6,1)="3",1,0)+IF(LEFT(D6,1)="3",1,0)</f>
        <v>2</v>
      </c>
      <c r="L6" s="64">
        <f>IF(RIGHT(H6,1)="3",1,0)+IF(RIGHT(G6,1)="3",1,0)+IF(RIGHT(F6,1)="3",1,0)+IF(RIGHT(E6,1)="3",1,0)+IF(RIGHT(D6,1)="3",1,0)</f>
        <v>2</v>
      </c>
      <c r="M6" s="65">
        <f>IF(LEFT(H6,1)="W",1,0)+IF(LEFT(G6,1)="W",1,0)+IF(LEFT(F6,1)="W",1,0)+IF(LEFT(E6,1)="W",1,0)+IF(LEFT(D6,1)="W",1,0)</f>
        <v>0</v>
      </c>
      <c r="N6" s="65">
        <f>IF(LEFT(H6,1)="L",1,0)+IF(LEFT(G6,1)="L",1,0)+IF(LEFT(F6,1)="L",1,0)+IF(LEFT(E6,1)="L",1,0)+IF(LEFT(D6,1)="L",1,0)</f>
        <v>0</v>
      </c>
      <c r="O6" s="66">
        <f>IF(SUM(K6:N6)=0,"",RANK(J6,J3:J7,0))</f>
        <v>2</v>
      </c>
      <c r="P6" s="39" t="str">
        <f>B6</f>
        <v>近江兄弟社</v>
      </c>
    </row>
    <row r="7" spans="1:16" ht="29.25" customHeight="1" thickBot="1">
      <c r="A7" s="68" t="s">
        <v>393</v>
      </c>
      <c r="B7" s="304" t="str">
        <f>IF(H2="","",H2)</f>
        <v>奈良Ｂ</v>
      </c>
      <c r="C7" s="305"/>
      <c r="D7" s="69" t="str">
        <f>IF(LEFT(H3,1)="W","L W/O",IF(LEFT(H3,1)="L","W W/O",IF(H3="-","-",RIGHT(H3,1)&amp;"-"&amp;LEFT(H3,1))))</f>
        <v>3-1</v>
      </c>
      <c r="E7" s="70" t="str">
        <f>IF(LEFT(H4,1)="W","L W/O",IF(LEFT(H4,1)="L","W W/O",IF(H4="-","-",RIGHT(H4,1)&amp;"-"&amp;LEFT(H4,1))))</f>
        <v>3-1</v>
      </c>
      <c r="F7" s="70" t="str">
        <f>IF(LEFT(H5,1)="W","L W/O",IF(LEFT(H5,1)="L","W W/O",IF(H5="-","-",RIGHT(H5,1)&amp;"-"&amp;LEFT(H5,1))))</f>
        <v>1-3</v>
      </c>
      <c r="G7" s="70" t="str">
        <f>IF(LEFT(H6,1)="W","L W/O",IF(LEFT(H6,1)="L","W W/O",IF(H6="-","-",RIGHT(H6,1)&amp;"-"&amp;LEFT(H6,1))))</f>
        <v>3-0</v>
      </c>
      <c r="H7" s="71"/>
      <c r="I7" s="72" t="str">
        <f>IF(SUM(K7:N7)=0,"/",K7+M7&amp;"/"&amp;L7+N7)</f>
        <v>3/1</v>
      </c>
      <c r="J7" s="73">
        <f>IF(SUM(K7:N7)=0,"",K7*2+L7+M7*2)</f>
        <v>7</v>
      </c>
      <c r="K7" s="74">
        <f>IF(LEFT(H7,1)="3",1,0)+IF(LEFT(G7,1)="3",1,0)+IF(LEFT(F7,1)="3",1,0)+IF(LEFT(E7,1)="3",1,0)+IF(LEFT(D7,1)="3",1,0)</f>
        <v>3</v>
      </c>
      <c r="L7" s="75">
        <f>IF(RIGHT(H7,1)="3",1,0)+IF(RIGHT(G7,1)="3",1,0)+IF(RIGHT(F7,1)="3",1,0)+IF(RIGHT(E7,1)="3",1,0)+IF(RIGHT(D7,1)="3",1,0)</f>
        <v>1</v>
      </c>
      <c r="M7" s="76">
        <f>IF(LEFT(H7,1)="W",1,0)+IF(LEFT(G7,1)="W",1,0)+IF(LEFT(F7,1)="W",1,0)+IF(LEFT(E7,1)="W",1,0)+IF(LEFT(D7,1)="W",1,0)</f>
        <v>0</v>
      </c>
      <c r="N7" s="76">
        <f>IF(LEFT(H7,1)="L",1,0)+IF(LEFT(G7,1)="L",1,0)+IF(LEFT(F7,1)="L",1,0)+IF(LEFT(E7,1)="L",1,0)+IF(LEFT(D7,1)="L",1,0)</f>
        <v>0</v>
      </c>
      <c r="O7" s="77">
        <f>IF(SUM(K7:N7)=0,"",RANK(J7,J3:J7,0))</f>
        <v>1</v>
      </c>
      <c r="P7" s="39" t="str">
        <f>B7</f>
        <v>奈良Ｂ</v>
      </c>
    </row>
    <row r="8" spans="1:15" ht="29.25" customHeight="1" thickBot="1">
      <c r="A8" s="78"/>
      <c r="B8" s="79"/>
      <c r="C8" s="79"/>
      <c r="D8" s="80"/>
      <c r="E8" s="80"/>
      <c r="F8" s="80"/>
      <c r="G8" s="80"/>
      <c r="H8" s="80"/>
      <c r="I8" s="78"/>
      <c r="J8" s="78"/>
      <c r="K8" s="80"/>
      <c r="L8" s="80"/>
      <c r="M8" s="80"/>
      <c r="N8" s="80"/>
      <c r="O8" s="78"/>
    </row>
    <row r="9" spans="1:15" ht="29.25" customHeight="1" thickBot="1">
      <c r="A9" s="310" t="s">
        <v>123</v>
      </c>
      <c r="B9" s="301"/>
      <c r="C9" s="40" t="s">
        <v>394</v>
      </c>
      <c r="D9" s="41" t="str">
        <f>IF('予選ﾘｰｸﾞ順位'!G8="","",'予選ﾘｰｸﾞ順位'!G8)</f>
        <v>岡山商大附</v>
      </c>
      <c r="E9" s="81" t="str">
        <f>IF('予選ﾘｰｸﾞ順位'!H8="","",'予選ﾘｰｸﾞ順位'!H8)</f>
        <v>徳島商業</v>
      </c>
      <c r="F9" s="81" t="str">
        <f>IF('予選ﾘｰｸﾞ順位'!I8="","",'予選ﾘｰｸﾞ順位'!I8)</f>
        <v>倉敷天城Ｂ</v>
      </c>
      <c r="G9" s="81" t="str">
        <f>IF('予選ﾘｰｸﾞ順位'!J8="","",'予選ﾘｰｸﾞ順位'!J8)</f>
        <v>丸亀</v>
      </c>
      <c r="H9" s="82" t="str">
        <f>IF('予選ﾘｰｸﾞ順位'!K8="","",'予選ﾘｰｸﾞ順位'!K8)</f>
        <v>香芝</v>
      </c>
      <c r="I9" s="43" t="s">
        <v>189</v>
      </c>
      <c r="J9" s="44" t="s">
        <v>190</v>
      </c>
      <c r="K9" s="45" t="s">
        <v>191</v>
      </c>
      <c r="L9" s="46" t="s">
        <v>192</v>
      </c>
      <c r="M9" s="46" t="s">
        <v>193</v>
      </c>
      <c r="N9" s="46" t="s">
        <v>194</v>
      </c>
      <c r="O9" s="47" t="s">
        <v>195</v>
      </c>
    </row>
    <row r="10" spans="1:16" ht="29.25" customHeight="1">
      <c r="A10" s="48" t="s">
        <v>395</v>
      </c>
      <c r="B10" s="323" t="str">
        <f>IF(D9="","",D9)</f>
        <v>岡山商大附</v>
      </c>
      <c r="C10" s="324"/>
      <c r="D10" s="49"/>
      <c r="E10" s="50" t="s">
        <v>396</v>
      </c>
      <c r="F10" s="50" t="s">
        <v>386</v>
      </c>
      <c r="G10" s="50" t="s">
        <v>390</v>
      </c>
      <c r="H10" s="50" t="s">
        <v>396</v>
      </c>
      <c r="I10" s="51" t="str">
        <f>IF(SUM(K10:N10)=0,"/",K10+M10&amp;"/"&amp;L10+N10)</f>
        <v>4/0</v>
      </c>
      <c r="J10" s="52">
        <f>IF(SUM(K10:N10)=0,"",K10*2+L10+M10*2)</f>
        <v>8</v>
      </c>
      <c r="K10" s="53">
        <f>IF(LEFT(H10,1)="3",1,0)+IF(LEFT(G10,1)="3",1,0)+IF(LEFT(F10,1)="3",1,0)+IF(LEFT(E10,1)="3",1,0)+IF(LEFT(D10,1)="3",1,0)</f>
        <v>4</v>
      </c>
      <c r="L10" s="54">
        <f>IF(RIGHT(H10,1)="3",1,0)+IF(RIGHT(G10,1)="3",1,0)+IF(RIGHT(F10,1)="3",1,0)+IF(RIGHT(E10,1)="3",1,0)+IF(RIGHT(D10,1)="3",1,0)</f>
        <v>0</v>
      </c>
      <c r="M10" s="55">
        <f>IF(LEFT(H10,1)="W",1,0)+IF(LEFT(G10,1)="W",1,0)+IF(LEFT(F10,1)="W",1,0)+IF(LEFT(E10,1)="W",1,0)+IF(LEFT(D10,1)="W",1,0)</f>
        <v>0</v>
      </c>
      <c r="N10" s="55">
        <f>IF(LEFT(H10,1)="L",1,0)+IF(LEFT(G10,1)="L",1,0)+IF(LEFT(F10,1)="L",1,0)+IF(LEFT(E10,1)="L",1,0)+IF(LEFT(D10,1)="L",1,0)</f>
        <v>0</v>
      </c>
      <c r="O10" s="56">
        <f>IF(SUM(K10:N10)=0,"",RANK(J10,J10:N14,0))</f>
        <v>1</v>
      </c>
      <c r="P10" s="39" t="str">
        <f>B10</f>
        <v>岡山商大附</v>
      </c>
    </row>
    <row r="11" spans="1:16" s="83" customFormat="1" ht="29.25" customHeight="1">
      <c r="A11" s="57" t="s">
        <v>397</v>
      </c>
      <c r="B11" s="320" t="str">
        <f>IF(E9="","",E9)</f>
        <v>徳島商業</v>
      </c>
      <c r="C11" s="322"/>
      <c r="D11" s="58" t="str">
        <f>IF(LEFT(E10,1)="W","L W/O",IF(LEFT(E10,1)="L","W W/O",IF(E10="-","-",RIGHT(E10,1)&amp;"-"&amp;LEFT(E10,1))))</f>
        <v>0-3</v>
      </c>
      <c r="E11" s="59"/>
      <c r="F11" s="60" t="s">
        <v>390</v>
      </c>
      <c r="G11" s="60" t="s">
        <v>386</v>
      </c>
      <c r="H11" s="60" t="s">
        <v>386</v>
      </c>
      <c r="I11" s="61" t="str">
        <f>IF(SUM(K11:N11)=0,"/",K11+M11&amp;"/"&amp;L11+N11)</f>
        <v>3/1</v>
      </c>
      <c r="J11" s="62">
        <f>IF(SUM(K11:N11)=0,"",K11*2+L11+M11*2)</f>
        <v>7</v>
      </c>
      <c r="K11" s="63">
        <f>IF(LEFT(H11,1)="3",1,0)+IF(LEFT(G11,1)="3",1,0)+IF(LEFT(F11,1)="3",1,0)+IF(LEFT(E11,1)="3",1,0)+IF(LEFT(D11,1)="3",1,0)</f>
        <v>3</v>
      </c>
      <c r="L11" s="64">
        <f>IF(RIGHT(H11,1)="3",1,0)+IF(RIGHT(G11,1)="3",1,0)+IF(RIGHT(F11,1)="3",1,0)+IF(RIGHT(E11,1)="3",1,0)+IF(RIGHT(D11,1)="3",1,0)</f>
        <v>1</v>
      </c>
      <c r="M11" s="65">
        <f>IF(LEFT(H11,1)="W",1,0)+IF(LEFT(G11,1)="W",1,0)+IF(LEFT(F11,1)="W",1,0)+IF(LEFT(E11,1)="W",1,0)+IF(LEFT(D11,1)="W",1,0)</f>
        <v>0</v>
      </c>
      <c r="N11" s="65">
        <f>IF(LEFT(H11,1)="L",1,0)+IF(LEFT(G11,1)="L",1,0)+IF(LEFT(F11,1)="L",1,0)+IF(LEFT(E11,1)="L",1,0)+IF(LEFT(D11,1)="L",1,0)</f>
        <v>0</v>
      </c>
      <c r="O11" s="66">
        <f>IF(SUM(K11:N11)=0,"",RANK(J11,J10:J14,0))</f>
        <v>2</v>
      </c>
      <c r="P11" s="39" t="str">
        <f>B11</f>
        <v>徳島商業</v>
      </c>
    </row>
    <row r="12" spans="1:16" ht="29.25" customHeight="1">
      <c r="A12" s="57" t="s">
        <v>398</v>
      </c>
      <c r="B12" s="320" t="str">
        <f>IF(F9="","",F9)</f>
        <v>倉敷天城Ｂ</v>
      </c>
      <c r="C12" s="322"/>
      <c r="D12" s="58" t="str">
        <f>IF(LEFT(F10,1)="W","L W/O",IF(LEFT(F10,1)="L","W W/O",IF(F10="-","-",RIGHT(F10,1)&amp;"-"&amp;LEFT(F10,1))))</f>
        <v>2-3</v>
      </c>
      <c r="E12" s="67" t="str">
        <f>IF(LEFT(F11,1)="W","L W/O",IF(LEFT(F11,1)="L","W W/O",IF(F11="-","-",RIGHT(F11,1)&amp;"-"&amp;LEFT(F11,1))))</f>
        <v>1-3</v>
      </c>
      <c r="F12" s="59"/>
      <c r="G12" s="60" t="s">
        <v>386</v>
      </c>
      <c r="H12" s="60" t="s">
        <v>390</v>
      </c>
      <c r="I12" s="61" t="str">
        <f>IF(SUM(K12:N12)=0,"/",K12+M12&amp;"/"&amp;L12+N12)</f>
        <v>2/2</v>
      </c>
      <c r="J12" s="62">
        <f>IF(SUM(K12:N12)=0,"",K12*2+L12+M12*2)</f>
        <v>6</v>
      </c>
      <c r="K12" s="63">
        <f>IF(LEFT(H12,1)="3",1,0)+IF(LEFT(G12,1)="3",1,0)+IF(LEFT(F12,1)="3",1,0)+IF(LEFT(E12,1)="3",1,0)+IF(LEFT(D12,1)="3",1,0)</f>
        <v>2</v>
      </c>
      <c r="L12" s="64">
        <f>IF(RIGHT(H12,1)="3",1,0)+IF(RIGHT(G12,1)="3",1,0)+IF(RIGHT(F12,1)="3",1,0)+IF(RIGHT(E12,1)="3",1,0)+IF(RIGHT(D12,1)="3",1,0)</f>
        <v>2</v>
      </c>
      <c r="M12" s="65">
        <f>IF(LEFT(H12,1)="W",1,0)+IF(LEFT(G12,1)="W",1,0)+IF(LEFT(F12,1)="W",1,0)+IF(LEFT(E12,1)="W",1,0)+IF(LEFT(D12,1)="W",1,0)</f>
        <v>0</v>
      </c>
      <c r="N12" s="65">
        <f>IF(LEFT(H12,1)="L",1,0)+IF(LEFT(G12,1)="L",1,0)+IF(LEFT(F12,1)="L",1,0)+IF(LEFT(E12,1)="L",1,0)+IF(LEFT(D12,1)="L",1,0)</f>
        <v>0</v>
      </c>
      <c r="O12" s="66">
        <f>IF(SUM(K12:N12)=0,"",RANK(J12,J10:J14,0))</f>
        <v>3</v>
      </c>
      <c r="P12" s="39" t="str">
        <f>B12</f>
        <v>倉敷天城Ｂ</v>
      </c>
    </row>
    <row r="13" spans="1:16" ht="29.25" customHeight="1">
      <c r="A13" s="57" t="s">
        <v>399</v>
      </c>
      <c r="B13" s="320" t="str">
        <f>IF(G9="","",G9)</f>
        <v>丸亀</v>
      </c>
      <c r="C13" s="322"/>
      <c r="D13" s="58" t="str">
        <f>IF(LEFT(G10,1)="W","L W/O",IF(LEFT(G10,1)="L","W W/O",IF(G10="-","-",RIGHT(G10,1)&amp;"-"&amp;LEFT(G10,1))))</f>
        <v>1-3</v>
      </c>
      <c r="E13" s="67" t="str">
        <f>IF(LEFT(G11,1)="W","L W/O",IF(LEFT(G11,1)="L","W W/O",IF(G11="-","-",RIGHT(G11,1)&amp;"-"&amp;LEFT(G11,1))))</f>
        <v>2-3</v>
      </c>
      <c r="F13" s="67" t="str">
        <f>IF(LEFT(G12,1)="W","L W/O",IF(LEFT(G12,1)="L","W W/O",IF(G12="-","-",RIGHT(G12,1)&amp;"-"&amp;LEFT(G12,1))))</f>
        <v>2-3</v>
      </c>
      <c r="G13" s="59"/>
      <c r="H13" s="60" t="s">
        <v>386</v>
      </c>
      <c r="I13" s="61" t="str">
        <f>IF(SUM(K13:N13)=0,"/",K13+M13&amp;"/"&amp;L13+N13)</f>
        <v>1/3</v>
      </c>
      <c r="J13" s="62">
        <f>IF(SUM(K13:N13)=0,"",K13*2+L13+M13*2)</f>
        <v>5</v>
      </c>
      <c r="K13" s="63">
        <f>IF(LEFT(H13,1)="3",1,0)+IF(LEFT(G13,1)="3",1,0)+IF(LEFT(F13,1)="3",1,0)+IF(LEFT(E13,1)="3",1,0)+IF(LEFT(D13,1)="3",1,0)</f>
        <v>1</v>
      </c>
      <c r="L13" s="64">
        <f>IF(RIGHT(H13,1)="3",1,0)+IF(RIGHT(G13,1)="3",1,0)+IF(RIGHT(F13,1)="3",1,0)+IF(RIGHT(E13,1)="3",1,0)+IF(RIGHT(D13,1)="3",1,0)</f>
        <v>3</v>
      </c>
      <c r="M13" s="65">
        <f>IF(LEFT(H13,1)="W",1,0)+IF(LEFT(G13,1)="W",1,0)+IF(LEFT(F13,1)="W",1,0)+IF(LEFT(E13,1)="W",1,0)+IF(LEFT(D13,1)="W",1,0)</f>
        <v>0</v>
      </c>
      <c r="N13" s="65">
        <f>IF(LEFT(H13,1)="L",1,0)+IF(LEFT(G13,1)="L",1,0)+IF(LEFT(F13,1)="L",1,0)+IF(LEFT(E13,1)="L",1,0)+IF(LEFT(D13,1)="L",1,0)</f>
        <v>0</v>
      </c>
      <c r="O13" s="66">
        <f>IF(SUM(K13:N13)=0,"",RANK(J13,J10:J14,0))</f>
        <v>4</v>
      </c>
      <c r="P13" s="39" t="str">
        <f>B13</f>
        <v>丸亀</v>
      </c>
    </row>
    <row r="14" spans="1:16" ht="29.25" customHeight="1" thickBot="1">
      <c r="A14" s="68" t="s">
        <v>400</v>
      </c>
      <c r="B14" s="304" t="str">
        <f>IF(H9="","",H9)</f>
        <v>香芝</v>
      </c>
      <c r="C14" s="305"/>
      <c r="D14" s="69" t="str">
        <f>IF(LEFT(H10,1)="W","L W/O",IF(LEFT(H10,1)="L","W W/O",IF(H10="-","-",RIGHT(H10,1)&amp;"-"&amp;LEFT(H10,1))))</f>
        <v>0-3</v>
      </c>
      <c r="E14" s="70" t="str">
        <f>IF(LEFT(H11,1)="W","L W/O",IF(LEFT(H11,1)="L","W W/O",IF(H11="-","-",RIGHT(H11,1)&amp;"-"&amp;LEFT(H11,1))))</f>
        <v>2-3</v>
      </c>
      <c r="F14" s="70" t="str">
        <f>IF(LEFT(H12,1)="W","L W/O",IF(LEFT(H12,1)="L","W W/O",IF(H12="-","-",RIGHT(H12,1)&amp;"-"&amp;LEFT(H12,1))))</f>
        <v>1-3</v>
      </c>
      <c r="G14" s="70" t="str">
        <f>IF(LEFT(H13,1)="W","L W/O",IF(LEFT(H13,1)="L","W W/O",IF(H13="-","-",RIGHT(H13,1)&amp;"-"&amp;LEFT(H13,1))))</f>
        <v>2-3</v>
      </c>
      <c r="H14" s="71"/>
      <c r="I14" s="72" t="str">
        <f>IF(SUM(K14:N14)=0,"/",K14+M14&amp;"/"&amp;L14+N14)</f>
        <v>0/4</v>
      </c>
      <c r="J14" s="73">
        <f>IF(SUM(K14:N14)=0,"",K14*2+L14+M14*2)</f>
        <v>4</v>
      </c>
      <c r="K14" s="74">
        <f>IF(LEFT(H14,1)="3",1,0)+IF(LEFT(G14,1)="3",1,0)+IF(LEFT(F14,1)="3",1,0)+IF(LEFT(E14,1)="3",1,0)+IF(LEFT(D14,1)="3",1,0)</f>
        <v>0</v>
      </c>
      <c r="L14" s="75">
        <f>IF(RIGHT(H14,1)="3",1,0)+IF(RIGHT(G14,1)="3",1,0)+IF(RIGHT(F14,1)="3",1,0)+IF(RIGHT(E14,1)="3",1,0)+IF(RIGHT(D14,1)="3",1,0)</f>
        <v>4</v>
      </c>
      <c r="M14" s="76">
        <f>IF(LEFT(H14,1)="W",1,0)+IF(LEFT(G14,1)="W",1,0)+IF(LEFT(F14,1)="W",1,0)+IF(LEFT(E14,1)="W",1,0)+IF(LEFT(D14,1)="W",1,0)</f>
        <v>0</v>
      </c>
      <c r="N14" s="76">
        <f>IF(LEFT(H14,1)="L",1,0)+IF(LEFT(G14,1)="L",1,0)+IF(LEFT(F14,1)="L",1,0)+IF(LEFT(E14,1)="L",1,0)+IF(LEFT(D14,1)="L",1,0)</f>
        <v>0</v>
      </c>
      <c r="O14" s="77">
        <f>IF(SUM(K14:N14)=0,"",RANK(J14,J10:J14,0))</f>
        <v>5</v>
      </c>
      <c r="P14" s="39" t="str">
        <f>B14</f>
        <v>香芝</v>
      </c>
    </row>
    <row r="15" spans="1:15" ht="29.25" customHeight="1" thickBot="1">
      <c r="A15" s="84"/>
      <c r="B15" s="85"/>
      <c r="C15" s="85"/>
      <c r="D15" s="86"/>
      <c r="E15" s="86"/>
      <c r="F15" s="86"/>
      <c r="G15" s="86"/>
      <c r="H15" s="86"/>
      <c r="I15" s="84"/>
      <c r="J15" s="84"/>
      <c r="K15" s="87"/>
      <c r="L15" s="87"/>
      <c r="M15" s="87"/>
      <c r="N15" s="87"/>
      <c r="O15" s="84"/>
    </row>
    <row r="16" spans="1:15" ht="29.25" customHeight="1" thickBot="1">
      <c r="A16" s="310" t="s">
        <v>124</v>
      </c>
      <c r="B16" s="301"/>
      <c r="C16" s="40" t="s">
        <v>401</v>
      </c>
      <c r="D16" s="41" t="str">
        <f>IF('予選ﾘｰｸﾞ順位'!L8="","",'予選ﾘｰｸﾞ順位'!L8)</f>
        <v>甲西</v>
      </c>
      <c r="E16" s="81" t="str">
        <f>IF('予選ﾘｰｸﾞ順位'!M8="","",'予選ﾘｰｸﾞ順位'!M8)</f>
        <v>奈良朱雀</v>
      </c>
      <c r="F16" s="81" t="str">
        <f>IF('予選ﾘｰｸﾞ順位'!N8="","",'予選ﾘｰｸﾞ順位'!N8)</f>
        <v>奈良北Ａ</v>
      </c>
      <c r="G16" s="81" t="str">
        <f>IF('予選ﾘｰｸﾞ順位'!O8="","",'予選ﾘｰｸﾞ順位'!O8)</f>
        <v>城南Ｂ</v>
      </c>
      <c r="H16" s="82" t="str">
        <f>IF('予選ﾘｰｸﾞ順位'!P8="","",'予選ﾘｰｸﾞ順位'!P8)</f>
        <v>美作</v>
      </c>
      <c r="I16" s="43" t="s">
        <v>189</v>
      </c>
      <c r="J16" s="44" t="s">
        <v>190</v>
      </c>
      <c r="K16" s="45" t="s">
        <v>191</v>
      </c>
      <c r="L16" s="46" t="s">
        <v>192</v>
      </c>
      <c r="M16" s="46" t="s">
        <v>193</v>
      </c>
      <c r="N16" s="46" t="s">
        <v>194</v>
      </c>
      <c r="O16" s="47" t="s">
        <v>195</v>
      </c>
    </row>
    <row r="17" spans="1:16" ht="29.25" customHeight="1">
      <c r="A17" s="48" t="s">
        <v>402</v>
      </c>
      <c r="B17" s="323" t="str">
        <f>IF(D16="","",D16)</f>
        <v>甲西</v>
      </c>
      <c r="C17" s="324"/>
      <c r="D17" s="49"/>
      <c r="E17" s="50" t="s">
        <v>390</v>
      </c>
      <c r="F17" s="50" t="s">
        <v>385</v>
      </c>
      <c r="G17" s="50" t="s">
        <v>387</v>
      </c>
      <c r="H17" s="50" t="s">
        <v>385</v>
      </c>
      <c r="I17" s="51" t="str">
        <f>IF(SUM(K17:N17)=0,"/",K17+M17&amp;"/"&amp;L17+N17)</f>
        <v>1/3</v>
      </c>
      <c r="J17" s="52">
        <f>IF(SUM(K17:N17)=0,"",K17*2+L17+M17*2)</f>
        <v>5</v>
      </c>
      <c r="K17" s="53">
        <f>IF(LEFT(H17,1)="3",1,0)+IF(LEFT(G17,1)="3",1,0)+IF(LEFT(F17,1)="3",1,0)+IF(LEFT(E17,1)="3",1,0)+IF(LEFT(D17,1)="3",1,0)</f>
        <v>1</v>
      </c>
      <c r="L17" s="54">
        <f>IF(RIGHT(H17,1)="3",1,0)+IF(RIGHT(G17,1)="3",1,0)+IF(RIGHT(F17,1)="3",1,0)+IF(RIGHT(E17,1)="3",1,0)+IF(RIGHT(D17,1)="3",1,0)</f>
        <v>3</v>
      </c>
      <c r="M17" s="55">
        <f>IF(LEFT(H17,1)="W",1,0)+IF(LEFT(G17,1)="W",1,0)+IF(LEFT(F17,1)="W",1,0)+IF(LEFT(E17,1)="W",1,0)+IF(LEFT(D17,1)="W",1,0)</f>
        <v>0</v>
      </c>
      <c r="N17" s="55">
        <f>IF(LEFT(H17,1)="L",1,0)+IF(LEFT(G17,1)="L",1,0)+IF(LEFT(F17,1)="L",1,0)+IF(LEFT(E17,1)="L",1,0)+IF(LEFT(D17,1)="L",1,0)</f>
        <v>0</v>
      </c>
      <c r="O17" s="56">
        <f>IF(SUM(K17:N17)=0,"",RANK(J17,J17:N21,0))</f>
        <v>4</v>
      </c>
      <c r="P17" s="39" t="str">
        <f>B17</f>
        <v>甲西</v>
      </c>
    </row>
    <row r="18" spans="1:16" s="83" customFormat="1" ht="29.25" customHeight="1">
      <c r="A18" s="57" t="s">
        <v>403</v>
      </c>
      <c r="B18" s="320" t="str">
        <f>IF(E16="","",E16)</f>
        <v>奈良朱雀</v>
      </c>
      <c r="C18" s="322"/>
      <c r="D18" s="58" t="str">
        <f>IF(LEFT(E17,1)="W","L W/O",IF(LEFT(E17,1)="L","W W/O",IF(E17="-","-",RIGHT(E17,1)&amp;"-"&amp;LEFT(E17,1))))</f>
        <v>1-3</v>
      </c>
      <c r="E18" s="59"/>
      <c r="F18" s="60" t="s">
        <v>392</v>
      </c>
      <c r="G18" s="60" t="s">
        <v>392</v>
      </c>
      <c r="H18" s="60" t="s">
        <v>385</v>
      </c>
      <c r="I18" s="61" t="str">
        <f>IF(SUM(K18:N18)=0,"/",K18+M18&amp;"/"&amp;L18+N18)</f>
        <v>0/4</v>
      </c>
      <c r="J18" s="62">
        <f>IF(SUM(K18:N18)=0,"",K18*2+L18+M18*2)</f>
        <v>4</v>
      </c>
      <c r="K18" s="63">
        <f>IF(LEFT(H18,1)="3",1,0)+IF(LEFT(G18,1)="3",1,0)+IF(LEFT(F18,1)="3",1,0)+IF(LEFT(E18,1)="3",1,0)+IF(LEFT(D18,1)="3",1,0)</f>
        <v>0</v>
      </c>
      <c r="L18" s="64">
        <f>IF(RIGHT(H18,1)="3",1,0)+IF(RIGHT(G18,1)="3",1,0)+IF(RIGHT(F18,1)="3",1,0)+IF(RIGHT(E18,1)="3",1,0)+IF(RIGHT(D18,1)="3",1,0)</f>
        <v>4</v>
      </c>
      <c r="M18" s="65">
        <f>IF(LEFT(H18,1)="W",1,0)+IF(LEFT(G18,1)="W",1,0)+IF(LEFT(F18,1)="W",1,0)+IF(LEFT(E18,1)="W",1,0)+IF(LEFT(D18,1)="W",1,0)</f>
        <v>0</v>
      </c>
      <c r="N18" s="65">
        <f>IF(LEFT(H18,1)="L",1,0)+IF(LEFT(G18,1)="L",1,0)+IF(LEFT(F18,1)="L",1,0)+IF(LEFT(E18,1)="L",1,0)+IF(LEFT(D18,1)="L",1,0)</f>
        <v>0</v>
      </c>
      <c r="O18" s="66">
        <f>IF(SUM(K18:N18)=0,"",RANK(J18,J17:J21,0))</f>
        <v>5</v>
      </c>
      <c r="P18" s="39" t="str">
        <f>B18</f>
        <v>奈良朱雀</v>
      </c>
    </row>
    <row r="19" spans="1:16" ht="29.25" customHeight="1">
      <c r="A19" s="57" t="s">
        <v>404</v>
      </c>
      <c r="B19" s="320" t="str">
        <f>IF(F16="","",F16)</f>
        <v>奈良北Ａ</v>
      </c>
      <c r="C19" s="322"/>
      <c r="D19" s="58" t="str">
        <f>IF(LEFT(F17,1)="W","L W/O",IF(LEFT(F17,1)="L","W W/O",IF(F17="-","-",RIGHT(F17,1)&amp;"-"&amp;LEFT(F17,1))))</f>
        <v>3-2</v>
      </c>
      <c r="E19" s="67" t="str">
        <f>IF(LEFT(F18,1)="W","L W/O",IF(LEFT(F18,1)="L","W W/O",IF(F18="-","-",RIGHT(F18,1)&amp;"-"&amp;LEFT(F18,1))))</f>
        <v>3-0</v>
      </c>
      <c r="F19" s="59"/>
      <c r="G19" s="60" t="s">
        <v>390</v>
      </c>
      <c r="H19" s="60" t="s">
        <v>386</v>
      </c>
      <c r="I19" s="61" t="str">
        <f>IF(SUM(K19:N19)=0,"/",K19+M19&amp;"/"&amp;L19+N19)</f>
        <v>4/0</v>
      </c>
      <c r="J19" s="62">
        <f>IF(SUM(K19:N19)=0,"",K19*2+L19+M19*2)</f>
        <v>8</v>
      </c>
      <c r="K19" s="63">
        <f>IF(LEFT(H19,1)="3",1,0)+IF(LEFT(G19,1)="3",1,0)+IF(LEFT(F19,1)="3",1,0)+IF(LEFT(E19,1)="3",1,0)+IF(LEFT(D19,1)="3",1,0)</f>
        <v>4</v>
      </c>
      <c r="L19" s="64">
        <f>IF(RIGHT(H19,1)="3",1,0)+IF(RIGHT(G19,1)="3",1,0)+IF(RIGHT(F19,1)="3",1,0)+IF(RIGHT(E19,1)="3",1,0)+IF(RIGHT(D19,1)="3",1,0)</f>
        <v>0</v>
      </c>
      <c r="M19" s="65">
        <f>IF(LEFT(H19,1)="W",1,0)+IF(LEFT(G19,1)="W",1,0)+IF(LEFT(F19,1)="W",1,0)+IF(LEFT(E19,1)="W",1,0)+IF(LEFT(D19,1)="W",1,0)</f>
        <v>0</v>
      </c>
      <c r="N19" s="65">
        <f>IF(LEFT(H19,1)="L",1,0)+IF(LEFT(G19,1)="L",1,0)+IF(LEFT(F19,1)="L",1,0)+IF(LEFT(E19,1)="L",1,0)+IF(LEFT(D19,1)="L",1,0)</f>
        <v>0</v>
      </c>
      <c r="O19" s="66">
        <f>IF(SUM(K19:N19)=0,"",RANK(J19,J17:J21,0))</f>
        <v>1</v>
      </c>
      <c r="P19" s="39" t="str">
        <f>B19</f>
        <v>奈良北Ａ</v>
      </c>
    </row>
    <row r="20" spans="1:16" ht="29.25" customHeight="1">
      <c r="A20" s="57" t="s">
        <v>405</v>
      </c>
      <c r="B20" s="320" t="str">
        <f>IF(G16="","",G16)</f>
        <v>城南Ｂ</v>
      </c>
      <c r="C20" s="322"/>
      <c r="D20" s="58" t="str">
        <f>IF(LEFT(G17,1)="W","L W/O",IF(LEFT(G17,1)="L","W W/O",IF(G17="-","-",RIGHT(G17,1)&amp;"-"&amp;LEFT(G17,1))))</f>
        <v>3-1</v>
      </c>
      <c r="E20" s="67" t="str">
        <f>IF(LEFT(G18,1)="W","L W/O",IF(LEFT(G18,1)="L","W W/O",IF(G18="-","-",RIGHT(G18,1)&amp;"-"&amp;LEFT(G18,1))))</f>
        <v>3-0</v>
      </c>
      <c r="F20" s="67" t="str">
        <f>IF(LEFT(G19,1)="W","L W/O",IF(LEFT(G19,1)="L","W W/O",IF(G19="-","-",RIGHT(G19,1)&amp;"-"&amp;LEFT(G19,1))))</f>
        <v>1-3</v>
      </c>
      <c r="G20" s="59"/>
      <c r="H20" s="60" t="s">
        <v>386</v>
      </c>
      <c r="I20" s="61" t="str">
        <f>IF(SUM(K20:N20)=0,"/",K20+M20&amp;"/"&amp;L20+N20)</f>
        <v>3/1</v>
      </c>
      <c r="J20" s="62">
        <f>IF(SUM(K20:N20)=0,"",K20*2+L20+M20*2)</f>
        <v>7</v>
      </c>
      <c r="K20" s="63">
        <f>IF(LEFT(H20,1)="3",1,0)+IF(LEFT(G20,1)="3",1,0)+IF(LEFT(F20,1)="3",1,0)+IF(LEFT(E20,1)="3",1,0)+IF(LEFT(D20,1)="3",1,0)</f>
        <v>3</v>
      </c>
      <c r="L20" s="64">
        <f>IF(RIGHT(H20,1)="3",1,0)+IF(RIGHT(G20,1)="3",1,0)+IF(RIGHT(F20,1)="3",1,0)+IF(RIGHT(E20,1)="3",1,0)+IF(RIGHT(D20,1)="3",1,0)</f>
        <v>1</v>
      </c>
      <c r="M20" s="65">
        <f>IF(LEFT(H20,1)="W",1,0)+IF(LEFT(G20,1)="W",1,0)+IF(LEFT(F20,1)="W",1,0)+IF(LEFT(E20,1)="W",1,0)+IF(LEFT(D20,1)="W",1,0)</f>
        <v>0</v>
      </c>
      <c r="N20" s="65">
        <f>IF(LEFT(H20,1)="L",1,0)+IF(LEFT(G20,1)="L",1,0)+IF(LEFT(F20,1)="L",1,0)+IF(LEFT(E20,1)="L",1,0)+IF(LEFT(D20,1)="L",1,0)</f>
        <v>0</v>
      </c>
      <c r="O20" s="66">
        <f>IF(SUM(K20:N20)=0,"",RANK(J20,J17:J21,0))</f>
        <v>2</v>
      </c>
      <c r="P20" s="39" t="str">
        <f>B20</f>
        <v>城南Ｂ</v>
      </c>
    </row>
    <row r="21" spans="1:16" ht="29.25" customHeight="1" thickBot="1">
      <c r="A21" s="68" t="s">
        <v>406</v>
      </c>
      <c r="B21" s="304" t="str">
        <f>IF(H16="","",H16)</f>
        <v>美作</v>
      </c>
      <c r="C21" s="305"/>
      <c r="D21" s="69" t="str">
        <f>IF(LEFT(H17,1)="W","L W/O",IF(LEFT(H17,1)="L","W W/O",IF(H17="-","-",RIGHT(H17,1)&amp;"-"&amp;LEFT(H17,1))))</f>
        <v>3-2</v>
      </c>
      <c r="E21" s="70" t="str">
        <f>IF(LEFT(H18,1)="W","L W/O",IF(LEFT(H18,1)="L","W W/O",IF(H18="-","-",RIGHT(H18,1)&amp;"-"&amp;LEFT(H18,1))))</f>
        <v>3-2</v>
      </c>
      <c r="F21" s="70" t="str">
        <f>IF(LEFT(H19,1)="W","L W/O",IF(LEFT(H19,1)="L","W W/O",IF(H19="-","-",RIGHT(H19,1)&amp;"-"&amp;LEFT(H19,1))))</f>
        <v>2-3</v>
      </c>
      <c r="G21" s="70" t="str">
        <f>IF(LEFT(H20,1)="W","L W/O",IF(LEFT(H20,1)="L","W W/O",IF(H20="-","-",RIGHT(H20,1)&amp;"-"&amp;LEFT(H20,1))))</f>
        <v>2-3</v>
      </c>
      <c r="H21" s="71"/>
      <c r="I21" s="72" t="str">
        <f>IF(SUM(K21:N21)=0,"/",K21+M21&amp;"/"&amp;L21+N21)</f>
        <v>2/2</v>
      </c>
      <c r="J21" s="73">
        <f>IF(SUM(K21:N21)=0,"",K21*2+L21+M21*2)</f>
        <v>6</v>
      </c>
      <c r="K21" s="74">
        <f>IF(LEFT(H21,1)="3",1,0)+IF(LEFT(G21,1)="3",1,0)+IF(LEFT(F21,1)="3",1,0)+IF(LEFT(E21,1)="3",1,0)+IF(LEFT(D21,1)="3",1,0)</f>
        <v>2</v>
      </c>
      <c r="L21" s="75">
        <f>IF(RIGHT(H21,1)="3",1,0)+IF(RIGHT(G21,1)="3",1,0)+IF(RIGHT(F21,1)="3",1,0)+IF(RIGHT(E21,1)="3",1,0)+IF(RIGHT(D21,1)="3",1,0)</f>
        <v>2</v>
      </c>
      <c r="M21" s="76">
        <f>IF(LEFT(H21,1)="W",1,0)+IF(LEFT(G21,1)="W",1,0)+IF(LEFT(F21,1)="W",1,0)+IF(LEFT(E21,1)="W",1,0)+IF(LEFT(D21,1)="W",1,0)</f>
        <v>0</v>
      </c>
      <c r="N21" s="76">
        <f>IF(LEFT(H21,1)="L",1,0)+IF(LEFT(G21,1)="L",1,0)+IF(LEFT(F21,1)="L",1,0)+IF(LEFT(E21,1)="L",1,0)+IF(LEFT(D21,1)="L",1,0)</f>
        <v>0</v>
      </c>
      <c r="O21" s="77">
        <f>IF(SUM(K21:N21)=0,"",RANK(J21,J17:J21,0))</f>
        <v>3</v>
      </c>
      <c r="P21" s="39" t="str">
        <f>B21</f>
        <v>美作</v>
      </c>
    </row>
    <row r="22" spans="1:15" ht="29.25" customHeight="1" thickBot="1">
      <c r="A22" s="84"/>
      <c r="B22" s="88"/>
      <c r="C22" s="88"/>
      <c r="D22" s="86"/>
      <c r="E22" s="86"/>
      <c r="F22" s="86"/>
      <c r="G22" s="86"/>
      <c r="H22" s="86"/>
      <c r="I22" s="84"/>
      <c r="J22" s="84"/>
      <c r="K22" s="87"/>
      <c r="L22" s="87"/>
      <c r="M22" s="87"/>
      <c r="N22" s="87"/>
      <c r="O22" s="84"/>
    </row>
    <row r="23" spans="1:17" s="78" customFormat="1" ht="29.25" customHeight="1" thickBot="1">
      <c r="A23" s="89"/>
      <c r="B23" s="302" t="s">
        <v>226</v>
      </c>
      <c r="C23" s="303"/>
      <c r="D23" s="90" t="s">
        <v>227</v>
      </c>
      <c r="E23" s="91" t="s">
        <v>228</v>
      </c>
      <c r="F23" s="91" t="s">
        <v>229</v>
      </c>
      <c r="G23" s="91" t="s">
        <v>230</v>
      </c>
      <c r="H23" s="92" t="s">
        <v>231</v>
      </c>
      <c r="I23" s="90" t="s">
        <v>232</v>
      </c>
      <c r="J23" s="329" t="s">
        <v>233</v>
      </c>
      <c r="K23" s="329"/>
      <c r="L23" s="329"/>
      <c r="M23" s="329"/>
      <c r="N23" s="329"/>
      <c r="O23" s="329"/>
      <c r="P23" s="93"/>
      <c r="Q23" s="92" t="s">
        <v>234</v>
      </c>
    </row>
    <row r="24" spans="2:17" s="78" customFormat="1" ht="29.25" customHeight="1">
      <c r="B24" s="326" t="s">
        <v>407</v>
      </c>
      <c r="C24" s="327"/>
      <c r="D24" s="95" t="s">
        <v>236</v>
      </c>
      <c r="E24" s="96" t="s">
        <v>237</v>
      </c>
      <c r="F24" s="96" t="s">
        <v>238</v>
      </c>
      <c r="G24" s="96" t="s">
        <v>239</v>
      </c>
      <c r="H24" s="97" t="s">
        <v>240</v>
      </c>
      <c r="I24" s="98" t="s">
        <v>241</v>
      </c>
      <c r="J24" s="330" t="s">
        <v>242</v>
      </c>
      <c r="K24" s="330"/>
      <c r="L24" s="330"/>
      <c r="M24" s="330"/>
      <c r="N24" s="330"/>
      <c r="O24" s="330"/>
      <c r="P24" s="99"/>
      <c r="Q24" s="100" t="s">
        <v>109</v>
      </c>
    </row>
    <row r="25" spans="2:17" s="78" customFormat="1" ht="29.25" customHeight="1">
      <c r="B25" s="297" t="s">
        <v>408</v>
      </c>
      <c r="C25" s="298"/>
      <c r="D25" s="102" t="s">
        <v>312</v>
      </c>
      <c r="E25" s="103" t="s">
        <v>313</v>
      </c>
      <c r="F25" s="103" t="s">
        <v>314</v>
      </c>
      <c r="G25" s="103" t="s">
        <v>315</v>
      </c>
      <c r="H25" s="104" t="s">
        <v>316</v>
      </c>
      <c r="I25" s="105" t="s">
        <v>317</v>
      </c>
      <c r="J25" s="325" t="s">
        <v>318</v>
      </c>
      <c r="K25" s="325"/>
      <c r="L25" s="325"/>
      <c r="M25" s="325"/>
      <c r="N25" s="325"/>
      <c r="O25" s="325"/>
      <c r="P25" s="106"/>
      <c r="Q25" s="107" t="s">
        <v>111</v>
      </c>
    </row>
    <row r="26" spans="2:17" s="78" customFormat="1" ht="29.25" customHeight="1">
      <c r="B26" s="318" t="s">
        <v>409</v>
      </c>
      <c r="C26" s="306"/>
      <c r="D26" s="109" t="s">
        <v>320</v>
      </c>
      <c r="E26" s="110" t="s">
        <v>321</v>
      </c>
      <c r="F26" s="110" t="s">
        <v>322</v>
      </c>
      <c r="G26" s="110" t="s">
        <v>323</v>
      </c>
      <c r="H26" s="111" t="s">
        <v>324</v>
      </c>
      <c r="I26" s="105" t="s">
        <v>325</v>
      </c>
      <c r="J26" s="325" t="s">
        <v>326</v>
      </c>
      <c r="K26" s="325"/>
      <c r="L26" s="325"/>
      <c r="M26" s="325"/>
      <c r="N26" s="325"/>
      <c r="O26" s="325"/>
      <c r="P26" s="106"/>
      <c r="Q26" s="107" t="s">
        <v>113</v>
      </c>
    </row>
    <row r="27" spans="2:17" s="78" customFormat="1" ht="29.25" customHeight="1">
      <c r="B27" s="297" t="s">
        <v>410</v>
      </c>
      <c r="C27" s="298"/>
      <c r="D27" s="102" t="s">
        <v>328</v>
      </c>
      <c r="E27" s="103" t="s">
        <v>329</v>
      </c>
      <c r="F27" s="103" t="s">
        <v>330</v>
      </c>
      <c r="G27" s="103" t="s">
        <v>331</v>
      </c>
      <c r="H27" s="104" t="s">
        <v>332</v>
      </c>
      <c r="I27" s="105" t="s">
        <v>333</v>
      </c>
      <c r="J27" s="325" t="s">
        <v>334</v>
      </c>
      <c r="K27" s="325"/>
      <c r="L27" s="325"/>
      <c r="M27" s="325"/>
      <c r="N27" s="325"/>
      <c r="O27" s="325"/>
      <c r="P27" s="106"/>
      <c r="Q27" s="107" t="s">
        <v>115</v>
      </c>
    </row>
    <row r="28" spans="2:17" s="78" customFormat="1" ht="29.25" customHeight="1">
      <c r="B28" s="318" t="s">
        <v>411</v>
      </c>
      <c r="C28" s="306"/>
      <c r="D28" s="109" t="s">
        <v>336</v>
      </c>
      <c r="E28" s="110" t="s">
        <v>337</v>
      </c>
      <c r="F28" s="110" t="s">
        <v>338</v>
      </c>
      <c r="G28" s="110" t="s">
        <v>339</v>
      </c>
      <c r="H28" s="111" t="s">
        <v>340</v>
      </c>
      <c r="I28" s="105" t="s">
        <v>341</v>
      </c>
      <c r="J28" s="325" t="s">
        <v>342</v>
      </c>
      <c r="K28" s="325"/>
      <c r="L28" s="325"/>
      <c r="M28" s="325"/>
      <c r="N28" s="325"/>
      <c r="O28" s="325"/>
      <c r="P28" s="106"/>
      <c r="Q28" s="107" t="s">
        <v>117</v>
      </c>
    </row>
    <row r="29" spans="1:26" ht="29.25" customHeight="1" thickBot="1">
      <c r="A29" s="112"/>
      <c r="B29" s="307" t="s">
        <v>412</v>
      </c>
      <c r="C29" s="308"/>
      <c r="D29" s="114" t="s">
        <v>344</v>
      </c>
      <c r="E29" s="115" t="s">
        <v>345</v>
      </c>
      <c r="F29" s="115" t="s">
        <v>346</v>
      </c>
      <c r="G29" s="115" t="s">
        <v>347</v>
      </c>
      <c r="H29" s="116" t="s">
        <v>348</v>
      </c>
      <c r="I29" s="117" t="s">
        <v>276</v>
      </c>
      <c r="J29" s="328" t="s">
        <v>276</v>
      </c>
      <c r="K29" s="328"/>
      <c r="L29" s="328"/>
      <c r="M29" s="328"/>
      <c r="N29" s="328"/>
      <c r="O29" s="328"/>
      <c r="P29" s="118"/>
      <c r="Q29" s="119" t="s">
        <v>413</v>
      </c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29.25" customHeight="1">
      <c r="A30" s="112"/>
      <c r="B30" s="120"/>
      <c r="C30" s="120"/>
      <c r="D30" s="121"/>
      <c r="E30" s="121"/>
      <c r="F30" s="121"/>
      <c r="G30" s="121"/>
      <c r="H30" s="122"/>
      <c r="I30" s="123"/>
      <c r="J30" s="123"/>
      <c r="K30" s="124"/>
      <c r="L30" s="124"/>
      <c r="M30" s="124"/>
      <c r="N30" s="124"/>
      <c r="O30" s="123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ht="29.25" customHeight="1">
      <c r="F31" s="125"/>
    </row>
  </sheetData>
  <sheetProtection/>
  <mergeCells count="34">
    <mergeCell ref="J27:O27"/>
    <mergeCell ref="J28:O28"/>
    <mergeCell ref="J29:O29"/>
    <mergeCell ref="J23:O23"/>
    <mergeCell ref="J24:O24"/>
    <mergeCell ref="J25:O25"/>
    <mergeCell ref="J26:O26"/>
    <mergeCell ref="B5:C5"/>
    <mergeCell ref="B6:C6"/>
    <mergeCell ref="B7:C7"/>
    <mergeCell ref="A16:B16"/>
    <mergeCell ref="B11:C11"/>
    <mergeCell ref="B12:C12"/>
    <mergeCell ref="B13:C13"/>
    <mergeCell ref="B14:C14"/>
    <mergeCell ref="A9:B9"/>
    <mergeCell ref="B10:C10"/>
    <mergeCell ref="B19:C19"/>
    <mergeCell ref="B20:C20"/>
    <mergeCell ref="B21:C21"/>
    <mergeCell ref="B17:C17"/>
    <mergeCell ref="B18:C18"/>
    <mergeCell ref="A1:B1"/>
    <mergeCell ref="C1:D1"/>
    <mergeCell ref="B3:C3"/>
    <mergeCell ref="B4:C4"/>
    <mergeCell ref="A2:B2"/>
    <mergeCell ref="B24:C24"/>
    <mergeCell ref="B29:C29"/>
    <mergeCell ref="B28:C28"/>
    <mergeCell ref="B23:C23"/>
    <mergeCell ref="B27:C27"/>
    <mergeCell ref="B26:C26"/>
    <mergeCell ref="B25:C25"/>
  </mergeCells>
  <conditionalFormatting sqref="D31:D37 F31:F37">
    <cfRule type="expression" priority="1" dxfId="0" stopIfTrue="1">
      <formula>ISERROR(D31)=TRUE</formula>
    </cfRule>
  </conditionalFormatting>
  <dataValidations count="1">
    <dataValidation allowBlank="1" showInputMessage="1" showErrorMessage="1" imeMode="off" sqref="E17:H17 E3:H3 H4:H6 F4:G4 G5 E10:H10 H11:H13 F11:G11 G12 H18:H20 F18:G18 G19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92" r:id="rId2"/>
  <headerFooter alignWithMargins="0">
    <oddFooter>&amp;C－１７－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3"/>
  <sheetViews>
    <sheetView zoomScale="70" zoomScaleNormal="70" zoomScaleSheetLayoutView="100" workbookViewId="0" topLeftCell="A1">
      <selection activeCell="I15" sqref="I15"/>
    </sheetView>
  </sheetViews>
  <sheetFormatPr defaultColWidth="9.00390625" defaultRowHeight="25.5" customHeight="1"/>
  <cols>
    <col min="1" max="2" width="4.625" style="39" customWidth="1"/>
    <col min="3" max="9" width="10.625" style="39" customWidth="1"/>
    <col min="10" max="10" width="5.625" style="39" customWidth="1"/>
    <col min="11" max="12" width="5.50390625" style="39" customWidth="1"/>
    <col min="13" max="16" width="5.625" style="39" hidden="1" customWidth="1"/>
    <col min="17" max="17" width="5.625" style="39" customWidth="1"/>
    <col min="18" max="18" width="8.625" style="136" customWidth="1"/>
    <col min="19" max="24" width="2.875" style="39" customWidth="1"/>
    <col min="25" max="16384" width="9.00390625" style="39" customWidth="1"/>
  </cols>
  <sheetData>
    <row r="1" spans="1:18" s="1" customFormat="1" ht="29.25" customHeight="1" thickBot="1">
      <c r="A1" s="309" t="s">
        <v>149</v>
      </c>
      <c r="B1" s="309"/>
      <c r="C1" s="309" t="s">
        <v>185</v>
      </c>
      <c r="D1" s="309"/>
      <c r="E1" s="37" t="s">
        <v>414</v>
      </c>
      <c r="F1" s="38"/>
      <c r="G1" s="38"/>
      <c r="H1" s="38"/>
      <c r="I1" s="38"/>
      <c r="J1" s="38"/>
      <c r="K1" s="38"/>
      <c r="L1" s="38"/>
      <c r="M1" s="39"/>
      <c r="N1" s="39"/>
      <c r="O1" s="39"/>
      <c r="P1" s="39"/>
      <c r="Q1" s="39"/>
      <c r="R1" s="135"/>
    </row>
    <row r="2" spans="1:16" ht="29.25" customHeight="1" thickBot="1">
      <c r="A2" s="310" t="s">
        <v>415</v>
      </c>
      <c r="B2" s="301"/>
      <c r="C2" s="40" t="s">
        <v>416</v>
      </c>
      <c r="D2" s="41" t="str">
        <f>IF('予選ﾘｰｸﾞ順位'!B9="","",'予選ﾘｰｸﾞ順位'!B9)</f>
        <v>水口東Ｂ</v>
      </c>
      <c r="E2" s="42" t="str">
        <f>IF('予選ﾘｰｸﾞ順位'!C9="","",'予選ﾘｰｸﾞ順位'!C9)</f>
        <v>高松北</v>
      </c>
      <c r="F2" s="42" t="str">
        <f>IF('予選ﾘｰｸﾞ順位'!D9="","",'予選ﾘｰｸﾞ順位'!D9)</f>
        <v>京都学園Ｂ</v>
      </c>
      <c r="G2" s="42" t="str">
        <f>IF('予選ﾘｰｸﾞ順位'!E9="","",'予選ﾘｰｸﾞ順位'!E9)</f>
        <v>高松桜井</v>
      </c>
      <c r="H2" s="42" t="str">
        <f>IF('予選ﾘｰｸﾞ順位'!F9="","",'予選ﾘｰｸﾞ順位'!F9)</f>
        <v>土佐塾</v>
      </c>
      <c r="I2" s="43" t="s">
        <v>189</v>
      </c>
      <c r="J2" s="44" t="s">
        <v>190</v>
      </c>
      <c r="K2" s="47" t="s">
        <v>195</v>
      </c>
      <c r="L2" s="136"/>
      <c r="M2" s="45" t="s">
        <v>191</v>
      </c>
      <c r="N2" s="46" t="s">
        <v>192</v>
      </c>
      <c r="O2" s="46" t="s">
        <v>193</v>
      </c>
      <c r="P2" s="46" t="s">
        <v>194</v>
      </c>
    </row>
    <row r="3" spans="1:18" ht="29.25" customHeight="1">
      <c r="A3" s="48" t="s">
        <v>417</v>
      </c>
      <c r="B3" s="323" t="str">
        <f>IF(D2="","",D2)</f>
        <v>水口東Ｂ</v>
      </c>
      <c r="C3" s="324"/>
      <c r="D3" s="49"/>
      <c r="E3" s="50" t="s">
        <v>418</v>
      </c>
      <c r="F3" s="50" t="s">
        <v>418</v>
      </c>
      <c r="G3" s="50" t="s">
        <v>418</v>
      </c>
      <c r="H3" s="137" t="s">
        <v>419</v>
      </c>
      <c r="I3" s="51" t="str">
        <f>IF(SUM(M3:P3)=0,"/",M3+O3&amp;"/"&amp;N3+P3)</f>
        <v>4/0</v>
      </c>
      <c r="J3" s="52">
        <f>IF(SUM(M3:P3)=0,"",M3*2+N3+O3*2)</f>
        <v>8</v>
      </c>
      <c r="K3" s="56">
        <f>IF(SUM(M3:P3)=0,"",RANK(J3,J3:J7,0))</f>
        <v>1</v>
      </c>
      <c r="L3" s="136" t="str">
        <f>B3</f>
        <v>水口東Ｂ</v>
      </c>
      <c r="M3" s="53">
        <f>IF(LEFT(H3,1)="3",1,0)+IF(LEFT(G3,1)="3",1,0)+IF(LEFT(F3,1)="3",1,0)+IF(LEFT(E3,1)="3",1,0)+IF(LEFT(D3,1)="3",1,0)</f>
        <v>4</v>
      </c>
      <c r="N3" s="54">
        <f>IF(RIGHT(H3,1)="3",1,0)+IF(RIGHT(G3,1)="3",1,0)+IF(RIGHT(F3,1)="3",1,0)+IF(RIGHT(E3,1)="3",1,0)+IF(RIGHT(D3,1)="3",1,0)</f>
        <v>0</v>
      </c>
      <c r="O3" s="55">
        <f>IF(LEFT(H3,1)="W",1,0)+IF(LEFT(G3,1)="W",1,0)+IF(LEFT(F3,1)="W",1,0)+IF(LEFT(E3,1)="W",1,0)+IF(LEFT(D3,1)="W",1,0)</f>
        <v>0</v>
      </c>
      <c r="P3" s="55">
        <f>IF(LEFT(H3,1)="L",1,0)+IF(LEFT(G3,1)="L",1,0)+IF(LEFT(F3,1)="L",1,0)+IF(LEFT(E3,1)="L",1,0)+IF(LEFT(D3,1)="L",1,0)</f>
        <v>0</v>
      </c>
      <c r="R3" s="136" t="str">
        <f>B3</f>
        <v>水口東Ｂ</v>
      </c>
    </row>
    <row r="4" spans="1:18" s="83" customFormat="1" ht="29.25" customHeight="1">
      <c r="A4" s="57" t="s">
        <v>420</v>
      </c>
      <c r="B4" s="320" t="str">
        <f>IF(E2="","",E2)</f>
        <v>高松北</v>
      </c>
      <c r="C4" s="322"/>
      <c r="D4" s="138" t="str">
        <f>IF(LEFT(E3,1)="W","L W/O",IF(LEFT(E3,1)="L","W W/O",IF(E3="-","-",RIGHT(E3,1)&amp;"-"&amp;LEFT(E3,1))))</f>
        <v>0-3</v>
      </c>
      <c r="E4" s="59"/>
      <c r="F4" s="60" t="s">
        <v>418</v>
      </c>
      <c r="G4" s="60" t="s">
        <v>419</v>
      </c>
      <c r="H4" s="139" t="s">
        <v>421</v>
      </c>
      <c r="I4" s="61" t="str">
        <f>IF(SUM(M4:P4)=0,"/",M4+O4&amp;"/"&amp;N4+P4)</f>
        <v>3/1</v>
      </c>
      <c r="J4" s="62">
        <f>IF(SUM(M4:P4)=0,"",M4*2+N4+O4*2)</f>
        <v>7</v>
      </c>
      <c r="K4" s="66">
        <f>IF(SUM(M4:P4)=0,"",RANK(J4,J3:J7,0))</f>
        <v>2</v>
      </c>
      <c r="L4" s="136" t="str">
        <f>B4</f>
        <v>高松北</v>
      </c>
      <c r="M4" s="63">
        <f>IF(LEFT(H4,1)="3",1,0)+IF(LEFT(G4,1)="3",1,0)+IF(LEFT(F4,1)="3",1,0)+IF(LEFT(E4,1)="3",1,0)+IF(LEFT(D4,1)="3",1,0)</f>
        <v>3</v>
      </c>
      <c r="N4" s="64">
        <f>IF(RIGHT(H4,1)="3",1,0)+IF(RIGHT(G4,1)="3",1,0)+IF(RIGHT(F4,1)="3",1,0)+IF(RIGHT(E4,1)="3",1,0)+IF(RIGHT(D4,1)="3",1,0)</f>
        <v>1</v>
      </c>
      <c r="O4" s="65">
        <f>IF(LEFT(H4,1)="W",1,0)+IF(LEFT(G4,1)="W",1,0)+IF(LEFT(F4,1)="W",1,0)+IF(LEFT(E4,1)="W",1,0)+IF(LEFT(D4,1)="W",1,0)</f>
        <v>0</v>
      </c>
      <c r="P4" s="65">
        <f>IF(LEFT(H4,1)="L",1,0)+IF(LEFT(G4,1)="L",1,0)+IF(LEFT(F4,1)="L",1,0)+IF(LEFT(E4,1)="L",1,0)+IF(LEFT(D4,1)="L",1,0)</f>
        <v>0</v>
      </c>
      <c r="Q4" s="39"/>
      <c r="R4" s="136" t="str">
        <f>B4</f>
        <v>高松北</v>
      </c>
    </row>
    <row r="5" spans="1:18" ht="29.25" customHeight="1">
      <c r="A5" s="57" t="s">
        <v>422</v>
      </c>
      <c r="B5" s="320" t="str">
        <f>IF(F2="","",F2)</f>
        <v>京都学園Ｂ</v>
      </c>
      <c r="C5" s="322"/>
      <c r="D5" s="138" t="str">
        <f>IF(LEFT(F3,1)="W","L W/O",IF(LEFT(F3,1)="L","W W/O",IF(F3="-","-",RIGHT(F3,1)&amp;"-"&amp;LEFT(F3,1))))</f>
        <v>0-3</v>
      </c>
      <c r="E5" s="140" t="str">
        <f>IF(LEFT(F4,1)="W","L W/O",IF(LEFT(F4,1)="L","W W/O",IF(F4="-","-",RIGHT(F4,1)&amp;"-"&amp;LEFT(F4,1))))</f>
        <v>0-3</v>
      </c>
      <c r="F5" s="59"/>
      <c r="G5" s="60" t="s">
        <v>423</v>
      </c>
      <c r="H5" s="139" t="s">
        <v>424</v>
      </c>
      <c r="I5" s="61" t="str">
        <f>IF(SUM(M5:P5)=0,"/",M5+O5&amp;"/"&amp;N5+P5)</f>
        <v>0/4</v>
      </c>
      <c r="J5" s="62">
        <f>IF(SUM(M5:P5)=0,"",M5*2+N5+O5*2)</f>
        <v>4</v>
      </c>
      <c r="K5" s="66">
        <f>IF(SUM(M5:P5)=0,"",RANK(J5,J3:J7,0))</f>
        <v>5</v>
      </c>
      <c r="L5" s="136" t="str">
        <f>B5</f>
        <v>京都学園Ｂ</v>
      </c>
      <c r="M5" s="63">
        <f>IF(LEFT(H5,1)="3",1,0)+IF(LEFT(G5,1)="3",1,0)+IF(LEFT(F5,1)="3",1,0)+IF(LEFT(E5,1)="3",1,0)+IF(LEFT(D5,1)="3",1,0)</f>
        <v>0</v>
      </c>
      <c r="N5" s="64">
        <f>IF(RIGHT(H5,1)="3",1,0)+IF(RIGHT(G5,1)="3",1,0)+IF(RIGHT(F5,1)="3",1,0)+IF(RIGHT(E5,1)="3",1,0)+IF(RIGHT(D5,1)="3",1,0)</f>
        <v>4</v>
      </c>
      <c r="O5" s="65">
        <f>IF(LEFT(H5,1)="W",1,0)+IF(LEFT(G5,1)="W",1,0)+IF(LEFT(F5,1)="W",1,0)+IF(LEFT(E5,1)="W",1,0)+IF(LEFT(D5,1)="W",1,0)</f>
        <v>0</v>
      </c>
      <c r="P5" s="65">
        <f>IF(LEFT(H5,1)="L",1,0)+IF(LEFT(G5,1)="L",1,0)+IF(LEFT(F5,1)="L",1,0)+IF(LEFT(E5,1)="L",1,0)+IF(LEFT(D5,1)="L",1,0)</f>
        <v>0</v>
      </c>
      <c r="R5" s="136" t="str">
        <f>B5</f>
        <v>京都学園Ｂ</v>
      </c>
    </row>
    <row r="6" spans="1:18" ht="29.25" customHeight="1">
      <c r="A6" s="57" t="s">
        <v>425</v>
      </c>
      <c r="B6" s="320" t="str">
        <f>IF(G2="","",G2)</f>
        <v>高松桜井</v>
      </c>
      <c r="C6" s="322"/>
      <c r="D6" s="138" t="str">
        <f>IF(LEFT(G3,1)="W","L W/O",IF(LEFT(G3,1)="L","W W/O",IF(G3="-","-",RIGHT(G3,1)&amp;"-"&amp;LEFT(G3,1))))</f>
        <v>0-3</v>
      </c>
      <c r="E6" s="140" t="str">
        <f>IF(LEFT(G4,1)="W","L W/O",IF(LEFT(G4,1)="L","W W/O",IF(G4="-","-",RIGHT(G4,1)&amp;"-"&amp;LEFT(G4,1))))</f>
        <v>2-3</v>
      </c>
      <c r="F6" s="140" t="str">
        <f>IF(LEFT(G5,1)="W","L W/O",IF(LEFT(G5,1)="L","W W/O",IF(G5="-","-",RIGHT(G5,1)&amp;"-"&amp;LEFT(G5,1))))</f>
        <v>3-2</v>
      </c>
      <c r="G6" s="59"/>
      <c r="H6" s="139" t="s">
        <v>421</v>
      </c>
      <c r="I6" s="61" t="str">
        <f>IF(SUM(M6:P6)=0,"/",M6+O6&amp;"/"&amp;N6+P6)</f>
        <v>2/2</v>
      </c>
      <c r="J6" s="62">
        <f>IF(SUM(M6:P6)=0,"",M6*2+N6+O6*2)</f>
        <v>6</v>
      </c>
      <c r="K6" s="66">
        <f>IF(SUM(M6:P6)=0,"",RANK(J6,J3:J7,0))</f>
        <v>3</v>
      </c>
      <c r="L6" s="136" t="str">
        <f>B6</f>
        <v>高松桜井</v>
      </c>
      <c r="M6" s="63">
        <f>IF(LEFT(H6,1)="3",1,0)+IF(LEFT(G6,1)="3",1,0)+IF(LEFT(F6,1)="3",1,0)+IF(LEFT(E6,1)="3",1,0)+IF(LEFT(D6,1)="3",1,0)</f>
        <v>2</v>
      </c>
      <c r="N6" s="64">
        <f>IF(RIGHT(H6,1)="3",1,0)+IF(RIGHT(G6,1)="3",1,0)+IF(RIGHT(F6,1)="3",1,0)+IF(RIGHT(E6,1)="3",1,0)+IF(RIGHT(D6,1)="3",1,0)</f>
        <v>2</v>
      </c>
      <c r="O6" s="65">
        <f>IF(LEFT(H6,1)="W",1,0)+IF(LEFT(G6,1)="W",1,0)+IF(LEFT(F6,1)="W",1,0)+IF(LEFT(E6,1)="W",1,0)+IF(LEFT(D6,1)="W",1,0)</f>
        <v>0</v>
      </c>
      <c r="P6" s="65">
        <f>IF(LEFT(H6,1)="L",1,0)+IF(LEFT(G6,1)="L",1,0)+IF(LEFT(F6,1)="L",1,0)+IF(LEFT(E6,1)="L",1,0)+IF(LEFT(D6,1)="L",1,0)</f>
        <v>0</v>
      </c>
      <c r="R6" s="136" t="str">
        <f>B6</f>
        <v>高松桜井</v>
      </c>
    </row>
    <row r="7" spans="1:18" ht="29.25" customHeight="1" thickBot="1">
      <c r="A7" s="68" t="s">
        <v>426</v>
      </c>
      <c r="B7" s="304" t="str">
        <f>IF(H2="","",H2)</f>
        <v>土佐塾</v>
      </c>
      <c r="C7" s="305"/>
      <c r="D7" s="141" t="str">
        <f>IF(LEFT(H3,1)="W","L W/O",IF(LEFT(H3,1)="L","W W/O",IF(H3="-","-",RIGHT(H3,1)&amp;"-"&amp;LEFT(H3,1))))</f>
        <v>2-3</v>
      </c>
      <c r="E7" s="142" t="str">
        <f>IF(LEFT(H4,1)="W","L W/O",IF(LEFT(H4,1)="L","W W/O",IF(H4="-","-",RIGHT(H4,1)&amp;"-"&amp;LEFT(H4,1))))</f>
        <v>1-3</v>
      </c>
      <c r="F7" s="142" t="str">
        <f>IF(LEFT(H5,1)="W","L W/O",IF(LEFT(H5,1)="L","W W/O",IF(H5="-","-",RIGHT(H5,1)&amp;"-"&amp;LEFT(H5,1))))</f>
        <v>3-1</v>
      </c>
      <c r="G7" s="142" t="str">
        <f>IF(LEFT(H6,1)="W","L W/O",IF(LEFT(H6,1)="L","W W/O",IF(H6="-","-",RIGHT(H6,1)&amp;"-"&amp;LEFT(H6,1))))</f>
        <v>1-3</v>
      </c>
      <c r="H7" s="143"/>
      <c r="I7" s="72" t="str">
        <f>IF(SUM(M7:P7)=0,"/",M7+O7&amp;"/"&amp;N7+P7)</f>
        <v>1/3</v>
      </c>
      <c r="J7" s="73">
        <f>IF(SUM(M7:P7)=0,"",M7*2+N7+O7*2)</f>
        <v>5</v>
      </c>
      <c r="K7" s="77">
        <f>IF(SUM(M7:P7)=0,"",RANK(J7,J3:J7,0))</f>
        <v>4</v>
      </c>
      <c r="L7" s="144" t="str">
        <f>B7</f>
        <v>土佐塾</v>
      </c>
      <c r="M7" s="74">
        <f>IF(LEFT(H7,1)="3",1,0)+IF(LEFT(G7,1)="3",1,0)+IF(LEFT(F7,1)="3",1,0)+IF(LEFT(E7,1)="3",1,0)+IF(LEFT(D7,1)="3",1,0)</f>
        <v>1</v>
      </c>
      <c r="N7" s="75">
        <f>IF(RIGHT(H7,1)="3",1,0)+IF(RIGHT(G7,1)="3",1,0)+IF(RIGHT(F7,1)="3",1,0)+IF(RIGHT(E7,1)="3",1,0)+IF(RIGHT(D7,1)="3",1,0)</f>
        <v>3</v>
      </c>
      <c r="O7" s="76">
        <f>IF(LEFT(H7,1)="W",1,0)+IF(LEFT(G7,1)="W",1,0)+IF(LEFT(F7,1)="W",1,0)+IF(LEFT(E7,1)="W",1,0)+IF(LEFT(D7,1)="W",1,0)</f>
        <v>0</v>
      </c>
      <c r="P7" s="76">
        <f>IF(LEFT(H7,1)="L",1,0)+IF(LEFT(G7,1)="L",1,0)+IF(LEFT(F7,1)="L",1,0)+IF(LEFT(E7,1)="L",1,0)+IF(LEFT(D7,1)="L",1,0)</f>
        <v>0</v>
      </c>
      <c r="Q7" s="112"/>
      <c r="R7" s="136" t="str">
        <f>B7</f>
        <v>土佐塾</v>
      </c>
    </row>
    <row r="8" spans="1:17" ht="29.25" customHeight="1" thickBot="1">
      <c r="A8" s="78"/>
      <c r="B8" s="79"/>
      <c r="C8" s="79"/>
      <c r="D8" s="80"/>
      <c r="E8" s="80"/>
      <c r="F8" s="80"/>
      <c r="G8" s="80"/>
      <c r="H8" s="80"/>
      <c r="I8" s="78"/>
      <c r="J8" s="78"/>
      <c r="K8" s="78"/>
      <c r="L8" s="78"/>
      <c r="M8" s="80"/>
      <c r="N8" s="80"/>
      <c r="O8" s="80"/>
      <c r="P8" s="80"/>
      <c r="Q8" s="78"/>
    </row>
    <row r="9" spans="1:17" ht="29.25" customHeight="1" thickBot="1">
      <c r="A9" s="310" t="s">
        <v>125</v>
      </c>
      <c r="B9" s="301"/>
      <c r="C9" s="40" t="s">
        <v>427</v>
      </c>
      <c r="D9" s="145" t="str">
        <f>IF('予選ﾘｰｸﾞ順位'!G9="","",'予選ﾘｰｸﾞ順位'!G9)</f>
        <v>敦賀B</v>
      </c>
      <c r="E9" s="81" t="str">
        <f>IF('予選ﾘｰｸﾞ順位'!H9="","",'予選ﾘｰｸﾞ順位'!H9)</f>
        <v>坂出工業</v>
      </c>
      <c r="F9" s="81" t="str">
        <f>IF('予選ﾘｰｸﾞ順位'!I9="","",'予選ﾘｰｸﾞ順位'!I9)</f>
        <v>奈良北Ｂ</v>
      </c>
      <c r="G9" s="81" t="str">
        <f>IF('予選ﾘｰｸﾞ順位'!J9="","",'予選ﾘｰｸﾞ順位'!J9)</f>
        <v>奈良学園Ａ</v>
      </c>
      <c r="H9" s="146" t="str">
        <f>IF('予選ﾘｰｸﾞ順位'!K9="","",'予選ﾘｰｸﾞ順位'!K9)</f>
        <v>徳島市立</v>
      </c>
      <c r="I9" s="82" t="str">
        <f>IF('予選ﾘｰｸﾞ順位'!F10="","",'予選ﾘｰｸﾞ順位'!F10)</f>
        <v>志度</v>
      </c>
      <c r="J9" s="345" t="s">
        <v>189</v>
      </c>
      <c r="K9" s="346"/>
      <c r="L9" s="44" t="s">
        <v>190</v>
      </c>
      <c r="M9" s="45" t="s">
        <v>191</v>
      </c>
      <c r="N9" s="46" t="s">
        <v>192</v>
      </c>
      <c r="O9" s="46" t="s">
        <v>193</v>
      </c>
      <c r="P9" s="46" t="s">
        <v>194</v>
      </c>
      <c r="Q9" s="47" t="s">
        <v>195</v>
      </c>
    </row>
    <row r="10" spans="1:18" ht="29.25" customHeight="1">
      <c r="A10" s="48" t="s">
        <v>428</v>
      </c>
      <c r="B10" s="323" t="str">
        <f>IF(D9="","",D9)</f>
        <v>敦賀B</v>
      </c>
      <c r="C10" s="324"/>
      <c r="D10" s="49"/>
      <c r="E10" s="50" t="s">
        <v>429</v>
      </c>
      <c r="F10" s="50" t="s">
        <v>429</v>
      </c>
      <c r="G10" s="50" t="s">
        <v>430</v>
      </c>
      <c r="H10" s="137" t="s">
        <v>431</v>
      </c>
      <c r="I10" s="147" t="s">
        <v>431</v>
      </c>
      <c r="J10" s="347" t="str">
        <f aca="true" t="shared" si="0" ref="J10:J15">IF(SUM(M10:P10)=0,"/",M10+O10&amp;"/"&amp;N10+P10)</f>
        <v>4/1</v>
      </c>
      <c r="K10" s="348"/>
      <c r="L10" s="52">
        <f aca="true" t="shared" si="1" ref="L10:L15">IF(SUM(M10:P10)=0,"",M10*2+N10+O10*2)</f>
        <v>9</v>
      </c>
      <c r="M10" s="53">
        <f aca="true" t="shared" si="2" ref="M10:M15">IF(LEFT(I10,1)="3",1,0)+IF(LEFT(H10,1)="3",1,0)+IF(LEFT(G10,1)="3",1,0)+IF(LEFT(F10,1)="3",1,0)+IF(LEFT(E10,1)="3",1,0)+IF(LEFT(D10,1)="3",1,0)</f>
        <v>4</v>
      </c>
      <c r="N10" s="54">
        <f aca="true" t="shared" si="3" ref="N10:N15">IF(RIGHT(I10,1)="3",1,0)+IF(RIGHT(H10,1)="3",1,0)+IF(RIGHT(G10,1)="3",1,0)+IF(RIGHT(F10,1)="3",1,0)+IF(RIGHT(E10,1)="3",1,0)+IF(RIGHT(D10,1)="3",1,0)</f>
        <v>1</v>
      </c>
      <c r="O10" s="55">
        <f aca="true" t="shared" si="4" ref="O10:O15">IF(LEFT(I10,1)="W",1,0)+IF(LEFT(H10,1)="W",1,0)+IF(LEFT(G10,1)="W",1,0)+IF(LEFT(F10,1)="W",1,0)+IF(LEFT(E10,1)="W",1,0)+IF(LEFT(D10,1)="W",1,0)</f>
        <v>0</v>
      </c>
      <c r="P10" s="55">
        <f aca="true" t="shared" si="5" ref="P10:P15">IF(LEFT(I10,1)="L",1,0)+IF(LEFT(H10,1)="L",1,0)+IF(LEFT(G10,1)="L",1,0)+IF(LEFT(F10,1)="L",1,0)+IF(LEFT(E10,1)="L",1,0)+IF(LEFT(D10,1)="L",1,0)</f>
        <v>0</v>
      </c>
      <c r="Q10" s="56">
        <f>IF(SUM(M10:P10)=0,"",RANK(L10,L10:L15,0))</f>
        <v>2</v>
      </c>
      <c r="R10" s="136" t="str">
        <f aca="true" t="shared" si="6" ref="R10:R15">B10</f>
        <v>敦賀B</v>
      </c>
    </row>
    <row r="11" spans="1:18" s="83" customFormat="1" ht="29.25" customHeight="1">
      <c r="A11" s="57" t="s">
        <v>432</v>
      </c>
      <c r="B11" s="320" t="str">
        <f>IF(E9="","",E9)</f>
        <v>坂出工業</v>
      </c>
      <c r="C11" s="322"/>
      <c r="D11" s="138" t="str">
        <f>IF(LEFT(E10,1)="W","L W/O",IF(LEFT(E10,1)="L","W W/O",IF(E10="-","-",RIGHT(E10,1)&amp;"-"&amp;LEFT(E10,1))))</f>
        <v>1-3</v>
      </c>
      <c r="E11" s="59"/>
      <c r="F11" s="60" t="s">
        <v>429</v>
      </c>
      <c r="G11" s="60" t="s">
        <v>433</v>
      </c>
      <c r="H11" s="139" t="s">
        <v>429</v>
      </c>
      <c r="I11" s="147" t="s">
        <v>429</v>
      </c>
      <c r="J11" s="343" t="str">
        <f t="shared" si="0"/>
        <v>3/2</v>
      </c>
      <c r="K11" s="344"/>
      <c r="L11" s="62">
        <f t="shared" si="1"/>
        <v>8</v>
      </c>
      <c r="M11" s="53">
        <f t="shared" si="2"/>
        <v>3</v>
      </c>
      <c r="N11" s="54">
        <f t="shared" si="3"/>
        <v>2</v>
      </c>
      <c r="O11" s="55">
        <f t="shared" si="4"/>
        <v>0</v>
      </c>
      <c r="P11" s="55">
        <f t="shared" si="5"/>
        <v>0</v>
      </c>
      <c r="Q11" s="66">
        <f>IF(SUM(M11:P11)=0,"",RANK(L11,L10:L15,0))</f>
        <v>3</v>
      </c>
      <c r="R11" s="136" t="str">
        <f t="shared" si="6"/>
        <v>坂出工業</v>
      </c>
    </row>
    <row r="12" spans="1:18" ht="29.25" customHeight="1">
      <c r="A12" s="57" t="s">
        <v>434</v>
      </c>
      <c r="B12" s="320" t="str">
        <f>IF(F9="","",F9)</f>
        <v>奈良北Ｂ</v>
      </c>
      <c r="C12" s="322"/>
      <c r="D12" s="138" t="str">
        <f>IF(LEFT(F10,1)="W","L W/O",IF(LEFT(F10,1)="L","W W/O",IF(F10="-","-",RIGHT(F10,1)&amp;"-"&amp;LEFT(F10,1))))</f>
        <v>1-3</v>
      </c>
      <c r="E12" s="140" t="str">
        <f>IF(LEFT(F11,1)="W","L W/O",IF(LEFT(F11,1)="L","W W/O",IF(F11="-","-",RIGHT(F11,1)&amp;"-"&amp;LEFT(F11,1))))</f>
        <v>1-3</v>
      </c>
      <c r="F12" s="59"/>
      <c r="G12" s="60" t="s">
        <v>435</v>
      </c>
      <c r="H12" s="139" t="s">
        <v>431</v>
      </c>
      <c r="I12" s="147" t="s">
        <v>430</v>
      </c>
      <c r="J12" s="343" t="str">
        <f t="shared" si="0"/>
        <v>1/4</v>
      </c>
      <c r="K12" s="344"/>
      <c r="L12" s="62">
        <f t="shared" si="1"/>
        <v>6</v>
      </c>
      <c r="M12" s="53">
        <f t="shared" si="2"/>
        <v>1</v>
      </c>
      <c r="N12" s="54">
        <f t="shared" si="3"/>
        <v>4</v>
      </c>
      <c r="O12" s="55">
        <f t="shared" si="4"/>
        <v>0</v>
      </c>
      <c r="P12" s="55">
        <f t="shared" si="5"/>
        <v>0</v>
      </c>
      <c r="Q12" s="66">
        <f>IF(SUM(M12:P12)=0,"",RANK(L12,L10:L15,0))</f>
        <v>5</v>
      </c>
      <c r="R12" s="136" t="str">
        <f t="shared" si="6"/>
        <v>奈良北Ｂ</v>
      </c>
    </row>
    <row r="13" spans="1:18" ht="29.25" customHeight="1">
      <c r="A13" s="57" t="s">
        <v>436</v>
      </c>
      <c r="B13" s="320" t="str">
        <f>IF(G9="","",G9)</f>
        <v>奈良学園Ａ</v>
      </c>
      <c r="C13" s="322"/>
      <c r="D13" s="138" t="str">
        <f>IF(LEFT(G10,1)="W","L W/O",IF(LEFT(G10,1)="L","W W/O",IF(G10="-","-",RIGHT(G10,1)&amp;"-"&amp;LEFT(G10,1))))</f>
        <v>3-1</v>
      </c>
      <c r="E13" s="140" t="str">
        <f>IF(LEFT(G11,1)="W","L W/O",IF(LEFT(G11,1)="L","W W/O",IF(G11="-","-",RIGHT(G11,1)&amp;"-"&amp;LEFT(G11,1))))</f>
        <v>3-2</v>
      </c>
      <c r="F13" s="140" t="str">
        <f>IF(LEFT(G12,1)="W","L W/O",IF(LEFT(G12,1)="L","W W/O",IF(G12="-","-",RIGHT(G12,1)&amp;"-"&amp;LEFT(G12,1))))</f>
        <v>3-0</v>
      </c>
      <c r="G13" s="59"/>
      <c r="H13" s="139" t="s">
        <v>431</v>
      </c>
      <c r="I13" s="147" t="s">
        <v>431</v>
      </c>
      <c r="J13" s="343" t="str">
        <f t="shared" si="0"/>
        <v>5/0</v>
      </c>
      <c r="K13" s="344"/>
      <c r="L13" s="62">
        <f t="shared" si="1"/>
        <v>10</v>
      </c>
      <c r="M13" s="53">
        <f t="shared" si="2"/>
        <v>5</v>
      </c>
      <c r="N13" s="54">
        <f t="shared" si="3"/>
        <v>0</v>
      </c>
      <c r="O13" s="55">
        <f t="shared" si="4"/>
        <v>0</v>
      </c>
      <c r="P13" s="55">
        <f t="shared" si="5"/>
        <v>0</v>
      </c>
      <c r="Q13" s="66">
        <f>IF(SUM(M13:P13)=0,"",RANK(L13,L10:L15,0))</f>
        <v>1</v>
      </c>
      <c r="R13" s="136" t="str">
        <f t="shared" si="6"/>
        <v>奈良学園Ａ</v>
      </c>
    </row>
    <row r="14" spans="1:18" ht="29.25" customHeight="1">
      <c r="A14" s="57" t="s">
        <v>437</v>
      </c>
      <c r="B14" s="320" t="str">
        <f>IF(H9="","",H9)</f>
        <v>徳島市立</v>
      </c>
      <c r="C14" s="322"/>
      <c r="D14" s="148" t="str">
        <f>IF(LEFT(H10,1)="W","L W/O",IF(LEFT(H10,1)="L","W W/O",IF(H10="-","-",RIGHT(H10,1)&amp;"-"&amp;LEFT(H10,1))))</f>
        <v>0-3</v>
      </c>
      <c r="E14" s="149" t="str">
        <f>IF(LEFT(H11,1)="W","L W/O",IF(LEFT(H11,1)="L","W W/O",IF(H11="-","-",RIGHT(H11,1)&amp;"-"&amp;LEFT(H11,1))))</f>
        <v>1-3</v>
      </c>
      <c r="F14" s="149" t="str">
        <f>IF(LEFT(H12,1)="W","L W/O",IF(LEFT(H12,1)="L","W W/O",IF(H12="-","-",RIGHT(H12,1)&amp;"-"&amp;LEFT(H12,1))))</f>
        <v>0-3</v>
      </c>
      <c r="G14" s="149" t="str">
        <f>IF(LEFT(H13,1)="W","L W/O",IF(LEFT(H13,1)="L","W W/O",IF(H13="-","-",RIGHT(H13,1)&amp;"-"&amp;LEFT(H13,1))))</f>
        <v>0-3</v>
      </c>
      <c r="H14" s="150"/>
      <c r="I14" s="151" t="s">
        <v>430</v>
      </c>
      <c r="J14" s="337" t="str">
        <f t="shared" si="0"/>
        <v>0/5</v>
      </c>
      <c r="K14" s="338"/>
      <c r="L14" s="152">
        <f t="shared" si="1"/>
        <v>5</v>
      </c>
      <c r="M14" s="153">
        <f t="shared" si="2"/>
        <v>0</v>
      </c>
      <c r="N14" s="124">
        <f t="shared" si="3"/>
        <v>5</v>
      </c>
      <c r="O14" s="154">
        <f t="shared" si="4"/>
        <v>0</v>
      </c>
      <c r="P14" s="154">
        <f t="shared" si="5"/>
        <v>0</v>
      </c>
      <c r="Q14" s="155">
        <f>IF(SUM(M14:P14)=0,"",RANK(L14,L10:L15,0))</f>
        <v>6</v>
      </c>
      <c r="R14" s="136" t="str">
        <f t="shared" si="6"/>
        <v>徳島市立</v>
      </c>
    </row>
    <row r="15" spans="1:18" ht="29.25" customHeight="1" thickBot="1">
      <c r="A15" s="68" t="s">
        <v>438</v>
      </c>
      <c r="B15" s="304" t="str">
        <f>IF(I9="","",I9)</f>
        <v>志度</v>
      </c>
      <c r="C15" s="305"/>
      <c r="D15" s="141" t="str">
        <f>IF(LEFT(I10,1)="W","L W/O",IF(LEFT(I10,1)="L","W W/O",IF(I10="-","-",RIGHT(I10,1)&amp;"-"&amp;LEFT(I10,1))))</f>
        <v>0-3</v>
      </c>
      <c r="E15" s="141" t="str">
        <f>IF(LEFT(I11,1)="W","L W/O",IF(LEFT(I11,1)="L","W W/O",IF(I11="-","-",RIGHT(I11,1)&amp;"-"&amp;LEFT(I11,1))))</f>
        <v>1-3</v>
      </c>
      <c r="F15" s="142" t="str">
        <f>IF(LEFT(I12,1)="W","L W/O",IF(LEFT(I12,1)="L","W W/O",IF(I12="-","-",RIGHT(I12,1)&amp;"-"&amp;LEFT(I12,1))))</f>
        <v>3-1</v>
      </c>
      <c r="G15" s="142" t="str">
        <f>IF(LEFT(I13,1)="W","L W/O",IF(LEFT(I13,1)="L","W W/O",IF(I13="-","-",RIGHT(I13,1)&amp;"-"&amp;LEFT(I13,1))))</f>
        <v>0-3</v>
      </c>
      <c r="H15" s="156" t="str">
        <f>IF(LEFT(I14,1)="W","L W/O",IF(LEFT(I14,1)="L","W W/O",IF(I14="-","-",RIGHT(I14,1)&amp;"-"&amp;LEFT(I14,1))))</f>
        <v>3-1</v>
      </c>
      <c r="I15" s="157"/>
      <c r="J15" s="339" t="str">
        <f t="shared" si="0"/>
        <v>2/3</v>
      </c>
      <c r="K15" s="340"/>
      <c r="L15" s="73">
        <f t="shared" si="1"/>
        <v>7</v>
      </c>
      <c r="M15" s="74">
        <f t="shared" si="2"/>
        <v>2</v>
      </c>
      <c r="N15" s="75">
        <f t="shared" si="3"/>
        <v>3</v>
      </c>
      <c r="O15" s="76">
        <f t="shared" si="4"/>
        <v>0</v>
      </c>
      <c r="P15" s="76">
        <f t="shared" si="5"/>
        <v>0</v>
      </c>
      <c r="Q15" s="77">
        <f>IF(SUM(M15:P15)=0,"",RANK(L15,L10:L15,0))</f>
        <v>4</v>
      </c>
      <c r="R15" s="136" t="str">
        <f t="shared" si="6"/>
        <v>志度</v>
      </c>
    </row>
    <row r="16" spans="1:17" ht="29.25" customHeight="1" thickBot="1">
      <c r="A16" s="84"/>
      <c r="B16" s="85"/>
      <c r="C16" s="85"/>
      <c r="D16" s="86"/>
      <c r="E16" s="86"/>
      <c r="F16" s="86"/>
      <c r="G16" s="86"/>
      <c r="H16" s="86"/>
      <c r="I16" s="84"/>
      <c r="J16" s="84"/>
      <c r="K16" s="84"/>
      <c r="L16" s="84"/>
      <c r="M16" s="87"/>
      <c r="N16" s="87"/>
      <c r="O16" s="87"/>
      <c r="P16" s="87"/>
      <c r="Q16" s="84"/>
    </row>
    <row r="17" spans="1:16" ht="29.25" customHeight="1" thickBot="1">
      <c r="A17" s="310" t="s">
        <v>126</v>
      </c>
      <c r="B17" s="301"/>
      <c r="C17" s="40" t="s">
        <v>439</v>
      </c>
      <c r="D17" s="41" t="str">
        <f>IF('予選ﾘｰｸﾞ順位'!L9="","",'予選ﾘｰｸﾞ順位'!L9)</f>
        <v>奈良学園Ｂ</v>
      </c>
      <c r="E17" s="81" t="str">
        <f>IF('予選ﾘｰｸﾞ順位'!M9="","",'予選ﾘｰｸﾞ順位'!M9)</f>
        <v>善通寺第一</v>
      </c>
      <c r="F17" s="81" t="str">
        <f>IF('予選ﾘｰｸﾞ順位'!N9="","",'予選ﾘｰｸﾞ順位'!N9)</f>
        <v>丸亀城西</v>
      </c>
      <c r="G17" s="81" t="str">
        <f>IF('予選ﾘｰｸﾞ順位'!O9="","",'予選ﾘｰｸﾞ順位'!O9)</f>
        <v>生駒Ｂ</v>
      </c>
      <c r="H17" s="146" t="str">
        <f>IF('予選ﾘｰｸﾞ順位'!P9="","",'予選ﾘｰｸﾞ順位'!P9)</f>
        <v>観音寺中央</v>
      </c>
      <c r="I17" s="43" t="s">
        <v>189</v>
      </c>
      <c r="J17" s="44" t="s">
        <v>190</v>
      </c>
      <c r="K17" s="47" t="s">
        <v>195</v>
      </c>
      <c r="L17" s="136"/>
      <c r="M17" s="45" t="s">
        <v>191</v>
      </c>
      <c r="N17" s="46" t="s">
        <v>192</v>
      </c>
      <c r="O17" s="46" t="s">
        <v>193</v>
      </c>
      <c r="P17" s="46" t="s">
        <v>194</v>
      </c>
    </row>
    <row r="18" spans="1:18" ht="29.25" customHeight="1">
      <c r="A18" s="48" t="s">
        <v>440</v>
      </c>
      <c r="B18" s="323" t="str">
        <f>IF(D17="","",D17)</f>
        <v>奈良学園Ｂ</v>
      </c>
      <c r="C18" s="324"/>
      <c r="D18" s="49"/>
      <c r="E18" s="129" t="s">
        <v>419</v>
      </c>
      <c r="F18" s="50" t="s">
        <v>419</v>
      </c>
      <c r="G18" s="50" t="s">
        <v>441</v>
      </c>
      <c r="H18" s="137" t="s">
        <v>441</v>
      </c>
      <c r="I18" s="51" t="str">
        <f>IF(SUM(M18:P18)=0,"/",M18+O18&amp;"/"&amp;N18+P18)</f>
        <v>2/2</v>
      </c>
      <c r="J18" s="52">
        <f>IF(SUM(M18:P18)=0,"",M18*2+N18+O18*2)</f>
        <v>6</v>
      </c>
      <c r="K18" s="56">
        <f>IF(SUM(M18:P18)=0,"",RANK(J18,J18:J22,0))</f>
        <v>2</v>
      </c>
      <c r="L18" s="136" t="str">
        <f>B18</f>
        <v>奈良学園Ｂ</v>
      </c>
      <c r="M18" s="53">
        <f>IF(LEFT(H18,1)="3",1,0)+IF(LEFT(G18,1)="3",1,0)+IF(LEFT(F18,1)="3",1,0)+IF(LEFT(E18,1)="3",1,0)+IF(LEFT(D18,1)="3",1,0)</f>
        <v>2</v>
      </c>
      <c r="N18" s="54">
        <f>IF(RIGHT(H18,1)="3",1,0)+IF(RIGHT(G18,1)="3",1,0)+IF(RIGHT(F18,1)="3",1,0)+IF(RIGHT(E18,1)="3",1,0)+IF(RIGHT(D18,1)="3",1,0)</f>
        <v>2</v>
      </c>
      <c r="O18" s="55">
        <f>IF(LEFT(H18,1)="W",1,0)+IF(LEFT(G18,1)="W",1,0)+IF(LEFT(F18,1)="W",1,0)+IF(LEFT(E18,1)="W",1,0)+IF(LEFT(D18,1)="W",1,0)</f>
        <v>0</v>
      </c>
      <c r="P18" s="55">
        <f>IF(LEFT(H18,1)="L",1,0)+IF(LEFT(G18,1)="L",1,0)+IF(LEFT(F18,1)="L",1,0)+IF(LEFT(E18,1)="L",1,0)+IF(LEFT(D18,1)="L",1,0)</f>
        <v>0</v>
      </c>
      <c r="R18" s="136" t="str">
        <f>B18</f>
        <v>奈良学園Ｂ</v>
      </c>
    </row>
    <row r="19" spans="1:18" s="83" customFormat="1" ht="29.25" customHeight="1">
      <c r="A19" s="57" t="s">
        <v>442</v>
      </c>
      <c r="B19" s="320" t="str">
        <f>IF(E17="","",E17)</f>
        <v>善通寺第一</v>
      </c>
      <c r="C19" s="322"/>
      <c r="D19" s="158" t="str">
        <f>IF(LEFT(E18,1)="W","L W/O",IF(LEFT(E18,1)="L","W W/O",IF(E18="-","-",RIGHT(E18,1)&amp;"-"&amp;LEFT(E18,1))))</f>
        <v>2-3</v>
      </c>
      <c r="E19" s="59"/>
      <c r="F19" s="60" t="s">
        <v>421</v>
      </c>
      <c r="G19" s="60" t="s">
        <v>441</v>
      </c>
      <c r="H19" s="139" t="s">
        <v>419</v>
      </c>
      <c r="I19" s="61" t="str">
        <f>IF(SUM(M19:P19)=0,"/",M19+O19&amp;"/"&amp;N19+P19)</f>
        <v>2/2</v>
      </c>
      <c r="J19" s="62">
        <f>IF(SUM(M19:P19)=0,"",M19*2+N19+O19*2)</f>
        <v>6</v>
      </c>
      <c r="K19" s="66">
        <v>3</v>
      </c>
      <c r="L19" s="136" t="str">
        <f>B19</f>
        <v>善通寺第一</v>
      </c>
      <c r="M19" s="63">
        <f>IF(LEFT(H19,1)="3",1,0)+IF(LEFT(G19,1)="3",1,0)+IF(LEFT(F19,1)="3",1,0)+IF(LEFT(E19,1)="3",1,0)+IF(LEFT(D19,1)="3",1,0)</f>
        <v>2</v>
      </c>
      <c r="N19" s="64">
        <f>IF(RIGHT(H19,1)="3",1,0)+IF(RIGHT(G19,1)="3",1,0)+IF(RIGHT(F19,1)="3",1,0)+IF(RIGHT(E19,1)="3",1,0)+IF(RIGHT(D19,1)="3",1,0)</f>
        <v>2</v>
      </c>
      <c r="O19" s="65">
        <f>IF(LEFT(H19,1)="W",1,0)+IF(LEFT(G19,1)="W",1,0)+IF(LEFT(F19,1)="W",1,0)+IF(LEFT(E19,1)="W",1,0)+IF(LEFT(D19,1)="W",1,0)</f>
        <v>0</v>
      </c>
      <c r="P19" s="65">
        <f>IF(LEFT(H19,1)="L",1,0)+IF(LEFT(G19,1)="L",1,0)+IF(LEFT(F19,1)="L",1,0)+IF(LEFT(E19,1)="L",1,0)+IF(LEFT(D19,1)="L",1,0)</f>
        <v>0</v>
      </c>
      <c r="Q19" s="39"/>
      <c r="R19" s="136" t="str">
        <f>B19</f>
        <v>善通寺第一</v>
      </c>
    </row>
    <row r="20" spans="1:18" ht="29.25" customHeight="1">
      <c r="A20" s="57" t="s">
        <v>443</v>
      </c>
      <c r="B20" s="320" t="str">
        <f>IF(F17="","",F17)</f>
        <v>丸亀城西</v>
      </c>
      <c r="C20" s="322"/>
      <c r="D20" s="138" t="str">
        <f>IF(LEFT(F18,1)="W","L W/O",IF(LEFT(F18,1)="L","W W/O",IF(F18="-","-",RIGHT(F18,1)&amp;"-"&amp;LEFT(F18,1))))</f>
        <v>2-3</v>
      </c>
      <c r="E20" s="140" t="str">
        <f>IF(LEFT(F19,1)="W","L W/O",IF(LEFT(F19,1)="L","W W/O",IF(F19="-","-",RIGHT(F19,1)&amp;"-"&amp;LEFT(F19,1))))</f>
        <v>1-3</v>
      </c>
      <c r="F20" s="59"/>
      <c r="G20" s="60" t="s">
        <v>441</v>
      </c>
      <c r="H20" s="159" t="s">
        <v>421</v>
      </c>
      <c r="I20" s="61" t="str">
        <f>IF(SUM(M20:P20)=0,"/",M20+O20&amp;"/"&amp;N20+P20)</f>
        <v>1/3</v>
      </c>
      <c r="J20" s="62">
        <f>IF(SUM(M20:P20)=0,"",M20*2+N20+O20*2)</f>
        <v>5</v>
      </c>
      <c r="K20" s="66">
        <f>IF(SUM(M20:P20)=0,"",RANK(J20,J18:J22,0))</f>
        <v>4</v>
      </c>
      <c r="L20" s="136" t="str">
        <f>B20</f>
        <v>丸亀城西</v>
      </c>
      <c r="M20" s="63">
        <f>IF(LEFT(H20,1)="3",1,0)+IF(LEFT(G20,1)="3",1,0)+IF(LEFT(F20,1)="3",1,0)+IF(LEFT(E20,1)="3",1,0)+IF(LEFT(D20,1)="3",1,0)</f>
        <v>1</v>
      </c>
      <c r="N20" s="64">
        <f>IF(RIGHT(H20,1)="3",1,0)+IF(RIGHT(G20,1)="3",1,0)+IF(RIGHT(F20,1)="3",1,0)+IF(RIGHT(E20,1)="3",1,0)+IF(RIGHT(D20,1)="3",1,0)</f>
        <v>3</v>
      </c>
      <c r="O20" s="65">
        <f>IF(LEFT(H20,1)="W",1,0)+IF(LEFT(G20,1)="W",1,0)+IF(LEFT(F20,1)="W",1,0)+IF(LEFT(E20,1)="W",1,0)+IF(LEFT(D20,1)="W",1,0)</f>
        <v>0</v>
      </c>
      <c r="P20" s="65">
        <f>IF(LEFT(H20,1)="L",1,0)+IF(LEFT(G20,1)="L",1,0)+IF(LEFT(F20,1)="L",1,0)+IF(LEFT(E20,1)="L",1,0)+IF(LEFT(D20,1)="L",1,0)</f>
        <v>0</v>
      </c>
      <c r="R20" s="136" t="str">
        <f>B20</f>
        <v>丸亀城西</v>
      </c>
    </row>
    <row r="21" spans="1:18" ht="29.25" customHeight="1">
      <c r="A21" s="57" t="s">
        <v>444</v>
      </c>
      <c r="B21" s="320" t="str">
        <f>IF(G17="","",G17)</f>
        <v>生駒Ｂ</v>
      </c>
      <c r="C21" s="322"/>
      <c r="D21" s="138" t="str">
        <f>IF(LEFT(G18,1)="W","L W/O",IF(LEFT(G18,1)="L","W W/O",IF(G18="-","-",RIGHT(G18,1)&amp;"-"&amp;LEFT(G18,1))))</f>
        <v>3-0</v>
      </c>
      <c r="E21" s="140" t="str">
        <f>IF(LEFT(G19,1)="W","L W/O",IF(LEFT(G19,1)="L","W W/O",IF(G19="-","-",RIGHT(G19,1)&amp;"-"&amp;LEFT(G19,1))))</f>
        <v>3-0</v>
      </c>
      <c r="F21" s="140" t="str">
        <f>IF(LEFT(G20,1)="W","L W/O",IF(LEFT(G20,1)="L","W W/O",IF(G20="-","-",RIGHT(G20,1)&amp;"-"&amp;LEFT(G20,1))))</f>
        <v>3-0</v>
      </c>
      <c r="G21" s="59"/>
      <c r="H21" s="139" t="s">
        <v>421</v>
      </c>
      <c r="I21" s="61" t="str">
        <f>IF(SUM(M21:P21)=0,"/",M21+O21&amp;"/"&amp;N21+P21)</f>
        <v>4/0</v>
      </c>
      <c r="J21" s="62">
        <f>IF(SUM(M21:P21)=0,"",M21*2+N21+O21*2)</f>
        <v>8</v>
      </c>
      <c r="K21" s="66">
        <f>IF(SUM(M21:P21)=0,"",RANK(J21,J18:J22,0))</f>
        <v>1</v>
      </c>
      <c r="L21" s="136" t="str">
        <f>B21</f>
        <v>生駒Ｂ</v>
      </c>
      <c r="M21" s="63">
        <f>IF(LEFT(H21,1)="3",1,0)+IF(LEFT(G21,1)="3",1,0)+IF(LEFT(F21,1)="3",1,0)+IF(LEFT(E21,1)="3",1,0)+IF(LEFT(D21,1)="3",1,0)</f>
        <v>4</v>
      </c>
      <c r="N21" s="64">
        <f>IF(RIGHT(H21,1)="3",1,0)+IF(RIGHT(G21,1)="3",1,0)+IF(RIGHT(F21,1)="3",1,0)+IF(RIGHT(E21,1)="3",1,0)+IF(RIGHT(D21,1)="3",1,0)</f>
        <v>0</v>
      </c>
      <c r="O21" s="65">
        <f>IF(LEFT(H21,1)="W",1,0)+IF(LEFT(G21,1)="W",1,0)+IF(LEFT(F21,1)="W",1,0)+IF(LEFT(E21,1)="W",1,0)+IF(LEFT(D21,1)="W",1,0)</f>
        <v>0</v>
      </c>
      <c r="P21" s="65">
        <f>IF(LEFT(H21,1)="L",1,0)+IF(LEFT(G21,1)="L",1,0)+IF(LEFT(F21,1)="L",1,0)+IF(LEFT(E21,1)="L",1,0)+IF(LEFT(D21,1)="L",1,0)</f>
        <v>0</v>
      </c>
      <c r="R21" s="136" t="str">
        <f>B21</f>
        <v>生駒Ｂ</v>
      </c>
    </row>
    <row r="22" spans="1:18" ht="29.25" customHeight="1" thickBot="1">
      <c r="A22" s="57" t="s">
        <v>445</v>
      </c>
      <c r="B22" s="320" t="str">
        <f>IF(H17="","",H17)</f>
        <v>観音寺中央</v>
      </c>
      <c r="C22" s="322"/>
      <c r="D22" s="148" t="str">
        <f>IF(LEFT(H18,1)="W","L W/O",IF(LEFT(H18,1)="L","W W/O",IF(H18="-","-",RIGHT(H18,1)&amp;"-"&amp;LEFT(H18,1))))</f>
        <v>3-0</v>
      </c>
      <c r="E22" s="149" t="str">
        <f>IF(LEFT(H19,1)="W","L W/O",IF(LEFT(H19,1)="L","W W/O",IF(H19="-","-",RIGHT(H19,1)&amp;"-"&amp;LEFT(H19,1))))</f>
        <v>2-3</v>
      </c>
      <c r="F22" s="160" t="str">
        <f>IF(LEFT(H20,1)="W","L W/O",IF(LEFT(H20,1)="L","W W/O",IF(H20="-","-",RIGHT(H20,1)&amp;"-"&amp;LEFT(H20,1))))</f>
        <v>1-3</v>
      </c>
      <c r="G22" s="149" t="str">
        <f>IF(LEFT(H21,1)="W","L W/O",IF(LEFT(H21,1)="L","W W/O",IF(H21="-","-",RIGHT(H21,1)&amp;"-"&amp;LEFT(H21,1))))</f>
        <v>1-3</v>
      </c>
      <c r="H22" s="150"/>
      <c r="I22" s="72" t="str">
        <f>IF(SUM(M22:P22)=0,"/",M22+O22&amp;"/"&amp;N22+P22)</f>
        <v>1/3</v>
      </c>
      <c r="J22" s="73">
        <f>IF(SUM(M22:P22)=0,"",M22*2+N22+O22*2)</f>
        <v>5</v>
      </c>
      <c r="K22" s="77">
        <v>5</v>
      </c>
      <c r="L22" s="144" t="str">
        <f>B22</f>
        <v>観音寺中央</v>
      </c>
      <c r="M22" s="74">
        <f>IF(LEFT(H22,1)="3",1,0)+IF(LEFT(G22,1)="3",1,0)+IF(LEFT(F22,1)="3",1,0)+IF(LEFT(E22,1)="3",1,0)+IF(LEFT(D22,1)="3",1,0)</f>
        <v>1</v>
      </c>
      <c r="N22" s="75">
        <f>IF(RIGHT(H22,1)="3",1,0)+IF(RIGHT(G22,1)="3",1,0)+IF(RIGHT(F22,1)="3",1,0)+IF(RIGHT(E22,1)="3",1,0)+IF(RIGHT(D22,1)="3",1,0)</f>
        <v>3</v>
      </c>
      <c r="O22" s="76">
        <f>IF(LEFT(H22,1)="W",1,0)+IF(LEFT(G22,1)="W",1,0)+IF(LEFT(F22,1)="W",1,0)+IF(LEFT(E22,1)="W",1,0)+IF(LEFT(D22,1)="W",1,0)</f>
        <v>0</v>
      </c>
      <c r="P22" s="76">
        <f>IF(LEFT(H22,1)="L",1,0)+IF(LEFT(G22,1)="L",1,0)+IF(LEFT(F22,1)="L",1,0)+IF(LEFT(E22,1)="L",1,0)+IF(LEFT(D22,1)="L",1,0)</f>
        <v>0</v>
      </c>
      <c r="Q22" s="112"/>
      <c r="R22" s="136" t="str">
        <f>B22</f>
        <v>観音寺中央</v>
      </c>
    </row>
    <row r="23" spans="1:17" ht="29.25" customHeight="1" thickBot="1">
      <c r="A23" s="84"/>
      <c r="B23" s="88"/>
      <c r="C23" s="88"/>
      <c r="D23" s="86"/>
      <c r="E23" s="86"/>
      <c r="F23" s="86"/>
      <c r="G23" s="86"/>
      <c r="H23" s="86"/>
      <c r="I23" s="84"/>
      <c r="J23" s="84"/>
      <c r="K23" s="84"/>
      <c r="L23" s="78"/>
      <c r="M23" s="87"/>
      <c r="N23" s="87"/>
      <c r="O23" s="87"/>
      <c r="P23" s="87"/>
      <c r="Q23" s="78"/>
    </row>
    <row r="24" spans="1:18" s="78" customFormat="1" ht="29.25" customHeight="1" thickBot="1">
      <c r="A24" s="89"/>
      <c r="B24" s="302" t="s">
        <v>226</v>
      </c>
      <c r="C24" s="303"/>
      <c r="D24" s="90" t="s">
        <v>227</v>
      </c>
      <c r="E24" s="91" t="s">
        <v>228</v>
      </c>
      <c r="F24" s="91" t="s">
        <v>229</v>
      </c>
      <c r="G24" s="91" t="s">
        <v>230</v>
      </c>
      <c r="H24" s="92" t="s">
        <v>231</v>
      </c>
      <c r="I24" s="90" t="s">
        <v>232</v>
      </c>
      <c r="J24" s="329" t="s">
        <v>233</v>
      </c>
      <c r="K24" s="329"/>
      <c r="L24" s="329" t="s">
        <v>234</v>
      </c>
      <c r="M24" s="329"/>
      <c r="N24" s="329"/>
      <c r="O24" s="329"/>
      <c r="P24" s="329"/>
      <c r="Q24" s="331"/>
      <c r="R24" s="161"/>
    </row>
    <row r="25" spans="2:18" s="78" customFormat="1" ht="29.25" customHeight="1">
      <c r="B25" s="318" t="s">
        <v>446</v>
      </c>
      <c r="C25" s="306"/>
      <c r="D25" s="95" t="s">
        <v>447</v>
      </c>
      <c r="E25" s="96" t="s">
        <v>448</v>
      </c>
      <c r="F25" s="96" t="s">
        <v>449</v>
      </c>
      <c r="G25" s="96" t="s">
        <v>450</v>
      </c>
      <c r="H25" s="97" t="s">
        <v>451</v>
      </c>
      <c r="I25" s="105" t="s">
        <v>452</v>
      </c>
      <c r="J25" s="325" t="s">
        <v>453</v>
      </c>
      <c r="K25" s="325"/>
      <c r="L25" s="325" t="s">
        <v>115</v>
      </c>
      <c r="M25" s="325"/>
      <c r="N25" s="325"/>
      <c r="O25" s="325"/>
      <c r="P25" s="325"/>
      <c r="Q25" s="334"/>
      <c r="R25" s="161"/>
    </row>
    <row r="26" spans="2:18" s="78" customFormat="1" ht="29.25" customHeight="1">
      <c r="B26" s="341" t="s">
        <v>454</v>
      </c>
      <c r="C26" s="342"/>
      <c r="D26" s="102" t="s">
        <v>455</v>
      </c>
      <c r="E26" s="103" t="s">
        <v>456</v>
      </c>
      <c r="F26" s="103" t="s">
        <v>457</v>
      </c>
      <c r="G26" s="103" t="s">
        <v>458</v>
      </c>
      <c r="H26" s="104" t="s">
        <v>459</v>
      </c>
      <c r="I26" s="162" t="s">
        <v>460</v>
      </c>
      <c r="J26" s="335" t="s">
        <v>461</v>
      </c>
      <c r="K26" s="335"/>
      <c r="L26" s="335" t="s">
        <v>117</v>
      </c>
      <c r="M26" s="335"/>
      <c r="N26" s="335"/>
      <c r="O26" s="335"/>
      <c r="P26" s="335"/>
      <c r="Q26" s="336"/>
      <c r="R26" s="161"/>
    </row>
    <row r="27" spans="2:18" s="78" customFormat="1" ht="29.25" customHeight="1">
      <c r="B27" s="318" t="s">
        <v>462</v>
      </c>
      <c r="C27" s="306"/>
      <c r="D27" s="109" t="s">
        <v>463</v>
      </c>
      <c r="E27" s="110" t="s">
        <v>464</v>
      </c>
      <c r="F27" s="110" t="s">
        <v>465</v>
      </c>
      <c r="G27" s="110" t="s">
        <v>466</v>
      </c>
      <c r="H27" s="111" t="s">
        <v>467</v>
      </c>
      <c r="I27" s="163" t="s">
        <v>468</v>
      </c>
      <c r="J27" s="332" t="s">
        <v>469</v>
      </c>
      <c r="K27" s="332"/>
      <c r="L27" s="332" t="s">
        <v>109</v>
      </c>
      <c r="M27" s="332"/>
      <c r="N27" s="332"/>
      <c r="O27" s="332"/>
      <c r="P27" s="332"/>
      <c r="Q27" s="333"/>
      <c r="R27" s="161"/>
    </row>
    <row r="28" spans="2:18" s="78" customFormat="1" ht="29.25" customHeight="1">
      <c r="B28" s="353" t="s">
        <v>470</v>
      </c>
      <c r="C28" s="354"/>
      <c r="D28" s="164" t="s">
        <v>471</v>
      </c>
      <c r="E28" s="165" t="s">
        <v>472</v>
      </c>
      <c r="F28" s="165" t="s">
        <v>473</v>
      </c>
      <c r="G28" s="165" t="s">
        <v>474</v>
      </c>
      <c r="H28" s="166" t="s">
        <v>475</v>
      </c>
      <c r="I28" s="105" t="s">
        <v>476</v>
      </c>
      <c r="J28" s="325" t="s">
        <v>477</v>
      </c>
      <c r="K28" s="325"/>
      <c r="L28" s="325" t="s">
        <v>111</v>
      </c>
      <c r="M28" s="325"/>
      <c r="N28" s="325"/>
      <c r="O28" s="325"/>
      <c r="P28" s="325"/>
      <c r="Q28" s="334"/>
      <c r="R28" s="161"/>
    </row>
    <row r="29" spans="2:18" s="78" customFormat="1" ht="29.25" customHeight="1">
      <c r="B29" s="341" t="s">
        <v>478</v>
      </c>
      <c r="C29" s="342"/>
      <c r="D29" s="167" t="s">
        <v>479</v>
      </c>
      <c r="E29" s="168" t="s">
        <v>480</v>
      </c>
      <c r="F29" s="168" t="s">
        <v>481</v>
      </c>
      <c r="G29" s="168" t="s">
        <v>482</v>
      </c>
      <c r="H29" s="169" t="s">
        <v>483</v>
      </c>
      <c r="I29" s="162" t="s">
        <v>484</v>
      </c>
      <c r="J29" s="335" t="s">
        <v>485</v>
      </c>
      <c r="K29" s="335"/>
      <c r="L29" s="335" t="s">
        <v>113</v>
      </c>
      <c r="M29" s="335"/>
      <c r="N29" s="335"/>
      <c r="O29" s="335"/>
      <c r="P29" s="335"/>
      <c r="Q29" s="336"/>
      <c r="R29" s="161"/>
    </row>
    <row r="30" spans="2:18" s="78" customFormat="1" ht="29.25" customHeight="1">
      <c r="B30" s="318" t="s">
        <v>486</v>
      </c>
      <c r="C30" s="306"/>
      <c r="D30" s="109" t="s">
        <v>487</v>
      </c>
      <c r="E30" s="110" t="s">
        <v>488</v>
      </c>
      <c r="F30" s="110" t="s">
        <v>489</v>
      </c>
      <c r="G30" s="110" t="s">
        <v>490</v>
      </c>
      <c r="H30" s="111" t="s">
        <v>491</v>
      </c>
      <c r="I30" s="163" t="s">
        <v>700</v>
      </c>
      <c r="J30" s="332" t="s">
        <v>276</v>
      </c>
      <c r="K30" s="332"/>
      <c r="L30" s="332" t="s">
        <v>701</v>
      </c>
      <c r="M30" s="332"/>
      <c r="N30" s="332"/>
      <c r="O30" s="332"/>
      <c r="P30" s="332"/>
      <c r="Q30" s="333"/>
      <c r="R30" s="161"/>
    </row>
    <row r="31" spans="1:24" ht="29.25" customHeight="1" thickBot="1">
      <c r="A31" s="112"/>
      <c r="B31" s="307" t="s">
        <v>492</v>
      </c>
      <c r="C31" s="308"/>
      <c r="D31" s="114" t="s">
        <v>493</v>
      </c>
      <c r="E31" s="115" t="s">
        <v>494</v>
      </c>
      <c r="F31" s="115" t="s">
        <v>495</v>
      </c>
      <c r="G31" s="115" t="s">
        <v>496</v>
      </c>
      <c r="H31" s="116" t="s">
        <v>497</v>
      </c>
      <c r="I31" s="282" t="s">
        <v>276</v>
      </c>
      <c r="J31" s="349" t="s">
        <v>169</v>
      </c>
      <c r="K31" s="352"/>
      <c r="L31" s="349" t="s">
        <v>169</v>
      </c>
      <c r="M31" s="350"/>
      <c r="N31" s="350"/>
      <c r="O31" s="350"/>
      <c r="P31" s="350"/>
      <c r="Q31" s="351"/>
      <c r="R31" s="161"/>
      <c r="S31" s="78"/>
      <c r="T31" s="78"/>
      <c r="U31" s="78"/>
      <c r="V31" s="78"/>
      <c r="W31" s="78"/>
      <c r="X31" s="78"/>
    </row>
    <row r="32" spans="1:24" ht="29.25" customHeight="1">
      <c r="A32" s="112"/>
      <c r="B32" s="170"/>
      <c r="C32" s="170"/>
      <c r="D32" s="171"/>
      <c r="E32" s="171"/>
      <c r="F32" s="171"/>
      <c r="G32" s="171"/>
      <c r="H32" s="171"/>
      <c r="R32" s="161"/>
      <c r="S32" s="78"/>
      <c r="T32" s="78"/>
      <c r="U32" s="78"/>
      <c r="V32" s="78"/>
      <c r="W32" s="78"/>
      <c r="X32" s="78"/>
    </row>
    <row r="33" spans="1:24" ht="29.25" customHeight="1">
      <c r="A33" s="112"/>
      <c r="F33" s="125"/>
      <c r="I33" s="171"/>
      <c r="J33" s="172"/>
      <c r="K33" s="172"/>
      <c r="L33" s="172"/>
      <c r="M33" s="172"/>
      <c r="N33" s="172"/>
      <c r="O33" s="172"/>
      <c r="P33" s="172"/>
      <c r="Q33" s="172"/>
      <c r="R33" s="161"/>
      <c r="S33" s="78"/>
      <c r="T33" s="78"/>
      <c r="U33" s="78"/>
      <c r="V33" s="78"/>
      <c r="W33" s="78"/>
      <c r="X33" s="78"/>
    </row>
  </sheetData>
  <sheetProtection/>
  <mergeCells count="52">
    <mergeCell ref="J31:K31"/>
    <mergeCell ref="B30:C30"/>
    <mergeCell ref="B31:C31"/>
    <mergeCell ref="B27:C27"/>
    <mergeCell ref="B28:C28"/>
    <mergeCell ref="B24:C24"/>
    <mergeCell ref="B25:C25"/>
    <mergeCell ref="B26:C26"/>
    <mergeCell ref="J30:K30"/>
    <mergeCell ref="J29:K29"/>
    <mergeCell ref="J25:K25"/>
    <mergeCell ref="J24:K24"/>
    <mergeCell ref="L30:Q30"/>
    <mergeCell ref="L31:Q31"/>
    <mergeCell ref="J27:K27"/>
    <mergeCell ref="B6:C6"/>
    <mergeCell ref="A9:B9"/>
    <mergeCell ref="B11:C11"/>
    <mergeCell ref="B7:C7"/>
    <mergeCell ref="B10:C10"/>
    <mergeCell ref="B12:C12"/>
    <mergeCell ref="B22:C22"/>
    <mergeCell ref="A1:B1"/>
    <mergeCell ref="C1:D1"/>
    <mergeCell ref="B5:C5"/>
    <mergeCell ref="B3:C3"/>
    <mergeCell ref="B4:C4"/>
    <mergeCell ref="A2:B2"/>
    <mergeCell ref="J9:K9"/>
    <mergeCell ref="J10:K10"/>
    <mergeCell ref="J11:K11"/>
    <mergeCell ref="J12:K12"/>
    <mergeCell ref="B13:C13"/>
    <mergeCell ref="J26:K26"/>
    <mergeCell ref="B29:C29"/>
    <mergeCell ref="B18:C18"/>
    <mergeCell ref="B20:C20"/>
    <mergeCell ref="B21:C21"/>
    <mergeCell ref="B19:C19"/>
    <mergeCell ref="J13:K13"/>
    <mergeCell ref="A17:B17"/>
    <mergeCell ref="J28:K28"/>
    <mergeCell ref="J14:K14"/>
    <mergeCell ref="J15:K15"/>
    <mergeCell ref="B15:C15"/>
    <mergeCell ref="B14:C14"/>
    <mergeCell ref="L24:Q24"/>
    <mergeCell ref="L27:Q27"/>
    <mergeCell ref="L28:Q28"/>
    <mergeCell ref="L29:Q29"/>
    <mergeCell ref="L25:Q25"/>
    <mergeCell ref="L26:Q26"/>
  </mergeCells>
  <conditionalFormatting sqref="F33:F37 D33:D37">
    <cfRule type="expression" priority="1" dxfId="0" stopIfTrue="1">
      <formula>ISERROR(D33)=TRUE</formula>
    </cfRule>
  </conditionalFormatting>
  <dataValidations count="1">
    <dataValidation allowBlank="1" showInputMessage="1" showErrorMessage="1" imeMode="off" sqref="F11:G11 G20 H19:H21 E18:H18 F19:G19 G12 H11:H13 I11:I14 E10:I10 G5 H4:H6 E3:H3 F4:G4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6" r:id="rId1"/>
  <headerFooter alignWithMargins="0">
    <oddFooter>&amp;C－１８－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8"/>
  <sheetViews>
    <sheetView workbookViewId="0" topLeftCell="A1">
      <selection activeCell="I15" sqref="I15"/>
    </sheetView>
  </sheetViews>
  <sheetFormatPr defaultColWidth="9.00390625" defaultRowHeight="30" customHeight="1"/>
  <cols>
    <col min="1" max="2" width="4.625" style="1" customWidth="1"/>
    <col min="3" max="10" width="10.625" style="1" customWidth="1"/>
    <col min="11" max="14" width="6.875" style="1" hidden="1" customWidth="1"/>
    <col min="15" max="15" width="10.75390625" style="1" customWidth="1"/>
    <col min="16" max="17" width="5.625" style="1" customWidth="1"/>
    <col min="18" max="18" width="10.625" style="135" customWidth="1"/>
    <col min="19" max="16384" width="9.00390625" style="1" customWidth="1"/>
  </cols>
  <sheetData>
    <row r="1" spans="1:5" ht="36" customHeight="1" thickBot="1">
      <c r="A1" s="309" t="s">
        <v>169</v>
      </c>
      <c r="B1" s="309"/>
      <c r="C1" s="309" t="s">
        <v>185</v>
      </c>
      <c r="D1" s="309"/>
      <c r="E1" s="37" t="s">
        <v>186</v>
      </c>
    </row>
    <row r="2" spans="1:17" ht="36" customHeight="1" thickBot="1">
      <c r="A2" s="357" t="s">
        <v>498</v>
      </c>
      <c r="B2" s="358"/>
      <c r="C2" s="40" t="s">
        <v>499</v>
      </c>
      <c r="D2" s="41" t="str">
        <f>IF('予選ﾘｰｸﾞ順位'!B14="","",'予選ﾘｰｸﾞ順位'!B14)</f>
        <v>長崎女子商</v>
      </c>
      <c r="E2" s="42" t="str">
        <f>IF('予選ﾘｰｸﾞ順位'!C14="","",'予選ﾘｰｸﾞ順位'!C14)</f>
        <v>明徳義塾Ａ</v>
      </c>
      <c r="F2" s="42" t="str">
        <f>IF('予選ﾘｰｸﾞ順位'!D14="","",'予選ﾘｰｸﾞ順位'!D14)</f>
        <v>鳥取敬愛Ａ</v>
      </c>
      <c r="G2" s="42" t="str">
        <f>IF('予選ﾘｰｸﾞ順位'!E14="","",'予選ﾘｰｸﾞ順位'!E14)</f>
        <v>城南</v>
      </c>
      <c r="H2" s="42" t="str">
        <f>IF('予選ﾘｰｸﾞ順位'!F14="","",'予選ﾘｰｸﾞ順位'!F14)</f>
        <v>尽誠学園Ａ</v>
      </c>
      <c r="I2" s="42" t="str">
        <f>IF('予選ﾘｰｸﾞ順位'!G14="","",'予選ﾘｰｸﾞ順位'!G14)</f>
        <v>玉名女子Ａ</v>
      </c>
      <c r="J2" s="42" t="str">
        <f>IF('予選ﾘｰｸﾞ順位'!H14="","",'予選ﾘｰｸﾞ順位'!H14)</f>
        <v>明石商業</v>
      </c>
      <c r="K2" s="173" t="s">
        <v>191</v>
      </c>
      <c r="L2" s="91" t="s">
        <v>192</v>
      </c>
      <c r="M2" s="91" t="s">
        <v>193</v>
      </c>
      <c r="N2" s="174" t="s">
        <v>194</v>
      </c>
      <c r="O2" s="175" t="s">
        <v>189</v>
      </c>
      <c r="P2" s="176" t="s">
        <v>190</v>
      </c>
      <c r="Q2" s="177" t="s">
        <v>195</v>
      </c>
    </row>
    <row r="3" spans="1:18" ht="36" customHeight="1">
      <c r="A3" s="178" t="s">
        <v>500</v>
      </c>
      <c r="B3" s="300" t="str">
        <f>IF(D2="","",D2)</f>
        <v>長崎女子商</v>
      </c>
      <c r="C3" s="319"/>
      <c r="D3" s="179"/>
      <c r="E3" s="50" t="s">
        <v>424</v>
      </c>
      <c r="F3" s="50" t="s">
        <v>421</v>
      </c>
      <c r="G3" s="50" t="s">
        <v>501</v>
      </c>
      <c r="H3" s="50" t="s">
        <v>502</v>
      </c>
      <c r="I3" s="137" t="s">
        <v>503</v>
      </c>
      <c r="J3" s="147" t="s">
        <v>503</v>
      </c>
      <c r="K3" s="180">
        <f aca="true" t="shared" si="0" ref="K3:K9">IF(LEFT(J3,1)="3",1,0)+IF(LEFT(I3,1)="3",1,0)+IF(LEFT(H3,1)="3",1,0)+IF(LEFT(G3,1)="3",1,0)+IF(LEFT(F3,1)="3",1,0)+IF(LEFT(E3,1)="3",1,0)+IF(LEFT(D3,1)="3",1,0)</f>
        <v>4</v>
      </c>
      <c r="L3" s="181">
        <f aca="true" t="shared" si="1" ref="L3:L9">IF(RIGHT(J3,1)="3",1,0)+IF(RIGHT(I3,1)="3",1,0)+IF(RIGHT(H3,1)="3",1,0)+IF(RIGHT(G3,1)="3",1,0)+IF(RIGHT(F3,1)="3",1,0)+IF(RIGHT(E3,1)="3",1,0)+IF(RIGHT(D3,1)="3",1,0)</f>
        <v>2</v>
      </c>
      <c r="M3" s="181">
        <f aca="true" t="shared" si="2" ref="M3:M9">IF(LEFT(J3,1)="W",1,0)+IF(LEFT(I3,1)="W",1,0)+IF(LEFT(H3,1)="W",1,0)+IF(LEFT(G3,1)="W",1,0)+IF(LEFT(F3,1)="W",1,0)+IF(LEFT(E3,1)="W",1,0)+IF(LEFT(D3,1)="W",1,0)</f>
        <v>0</v>
      </c>
      <c r="N3" s="182">
        <f aca="true" t="shared" si="3" ref="N3:N9">IF(LEFT(J3,1)="L",1,0)+IF(LEFT(I3,1)="L",1,0)+IF(LEFT(H3,1)="L",1,0)+IF(LEFT(G3,1)="L",1,0)+IF(LEFT(F3,1)="L",1,0)+IF(LEFT(E3,1)="L",1,0)+IF(LEFT(D3,1)="L",1,0)</f>
        <v>0</v>
      </c>
      <c r="O3" s="183" t="str">
        <f aca="true" t="shared" si="4" ref="O3:O9">IF(SUM(K3:N3)=0,"/",K3+M3&amp;"/"&amp;L3+N3)</f>
        <v>4/2</v>
      </c>
      <c r="P3" s="184">
        <f aca="true" t="shared" si="5" ref="P3:P9">IF(SUM(K3:N3)=0,"",K3*2+L3+M3*2)</f>
        <v>10</v>
      </c>
      <c r="Q3" s="285">
        <f aca="true" t="shared" si="6" ref="Q3:Q9">IF(SUM(K3:N3)=0,"",RANK(P3,$P$3:$P$9,0))</f>
        <v>3</v>
      </c>
      <c r="R3" s="135" t="str">
        <f aca="true" t="shared" si="7" ref="R3:R9">B3</f>
        <v>長崎女子商</v>
      </c>
    </row>
    <row r="4" spans="1:18" ht="36" customHeight="1">
      <c r="A4" s="57" t="s">
        <v>420</v>
      </c>
      <c r="B4" s="320" t="str">
        <f>IF(E2="","",E2)</f>
        <v>明徳義塾Ａ</v>
      </c>
      <c r="C4" s="321"/>
      <c r="D4" s="186" t="str">
        <f>IF(LEFT(E3,1)="W","L W/O",IF(LEFT(E3,1)="L","W W/O",IF(E3="-","-",RIGHT(E3,1)&amp;"-"&amp;LEFT(E3,1))))</f>
        <v>3-1</v>
      </c>
      <c r="E4" s="59"/>
      <c r="F4" s="60" t="s">
        <v>421</v>
      </c>
      <c r="G4" s="60" t="s">
        <v>421</v>
      </c>
      <c r="H4" s="60" t="s">
        <v>418</v>
      </c>
      <c r="I4" s="139" t="s">
        <v>421</v>
      </c>
      <c r="J4" s="187" t="s">
        <v>418</v>
      </c>
      <c r="K4" s="188">
        <f t="shared" si="0"/>
        <v>6</v>
      </c>
      <c r="L4" s="189">
        <f t="shared" si="1"/>
        <v>0</v>
      </c>
      <c r="M4" s="189">
        <f t="shared" si="2"/>
        <v>0</v>
      </c>
      <c r="N4" s="190">
        <f t="shared" si="3"/>
        <v>0</v>
      </c>
      <c r="O4" s="191" t="str">
        <f t="shared" si="4"/>
        <v>6/0</v>
      </c>
      <c r="P4" s="192">
        <f t="shared" si="5"/>
        <v>12</v>
      </c>
      <c r="Q4" s="185">
        <f t="shared" si="6"/>
        <v>1</v>
      </c>
      <c r="R4" s="135" t="str">
        <f t="shared" si="7"/>
        <v>明徳義塾Ａ</v>
      </c>
    </row>
    <row r="5" spans="1:18" ht="36" customHeight="1">
      <c r="A5" s="57" t="s">
        <v>422</v>
      </c>
      <c r="B5" s="320" t="str">
        <f>IF(F2="","",F2)</f>
        <v>鳥取敬愛Ａ</v>
      </c>
      <c r="C5" s="321"/>
      <c r="D5" s="186" t="str">
        <f>IF(LEFT(F3,1)="W","L W/O",IF(LEFT(F3,1)="L","W W/O",IF(F3="-","-",RIGHT(F3,1)&amp;"-"&amp;LEFT(F3,1))))</f>
        <v>1-3</v>
      </c>
      <c r="E5" s="194" t="str">
        <f>IF(LEFT(F4,1)="W","L W/O",IF(LEFT(F4,1)="L","W W/O",IF(F4="-","-",RIGHT(F4,1)&amp;"-"&amp;LEFT(F4,1))))</f>
        <v>1-3</v>
      </c>
      <c r="F5" s="59"/>
      <c r="G5" s="287" t="s">
        <v>424</v>
      </c>
      <c r="H5" s="60" t="s">
        <v>424</v>
      </c>
      <c r="I5" s="139" t="s">
        <v>421</v>
      </c>
      <c r="J5" s="187" t="s">
        <v>423</v>
      </c>
      <c r="K5" s="188">
        <f t="shared" si="0"/>
        <v>1</v>
      </c>
      <c r="L5" s="189">
        <f t="shared" si="1"/>
        <v>5</v>
      </c>
      <c r="M5" s="189">
        <f t="shared" si="2"/>
        <v>0</v>
      </c>
      <c r="N5" s="190">
        <f t="shared" si="3"/>
        <v>0</v>
      </c>
      <c r="O5" s="191" t="str">
        <f t="shared" si="4"/>
        <v>1/5</v>
      </c>
      <c r="P5" s="192">
        <f t="shared" si="5"/>
        <v>7</v>
      </c>
      <c r="Q5" s="185">
        <v>6</v>
      </c>
      <c r="R5" s="135" t="str">
        <f t="shared" si="7"/>
        <v>鳥取敬愛Ａ</v>
      </c>
    </row>
    <row r="6" spans="1:18" ht="36" customHeight="1">
      <c r="A6" s="57" t="s">
        <v>425</v>
      </c>
      <c r="B6" s="320" t="str">
        <f>IF(G2="","",G2)</f>
        <v>城南</v>
      </c>
      <c r="C6" s="321"/>
      <c r="D6" s="186" t="str">
        <f>IF(LEFT(G3,1)="W","L W/O",IF(LEFT(G3,1)="L","W W/O",IF(G3="-","-",RIGHT(G3,1)&amp;"-"&amp;LEFT(G3,1))))</f>
        <v>2-3</v>
      </c>
      <c r="E6" s="194" t="str">
        <f>IF(LEFT(G4,1)="W","L W/O",IF(LEFT(G4,1)="L","W W/O",IF(G4="-","-",RIGHT(G4,1)&amp;"-"&amp;LEFT(G4,1))))</f>
        <v>1-3</v>
      </c>
      <c r="F6" s="288" t="str">
        <f>IF(LEFT(G5,1)="W","L W/O",IF(LEFT(G5,1)="L","W W/O",IF(G5="-","-",RIGHT(G5,1)&amp;"-"&amp;LEFT(G5,1))))</f>
        <v>3-1</v>
      </c>
      <c r="G6" s="59"/>
      <c r="H6" s="60" t="s">
        <v>441</v>
      </c>
      <c r="I6" s="139" t="s">
        <v>423</v>
      </c>
      <c r="J6" s="187" t="s">
        <v>423</v>
      </c>
      <c r="K6" s="188">
        <f t="shared" si="0"/>
        <v>1</v>
      </c>
      <c r="L6" s="189">
        <f t="shared" si="1"/>
        <v>5</v>
      </c>
      <c r="M6" s="189">
        <f t="shared" si="2"/>
        <v>0</v>
      </c>
      <c r="N6" s="190">
        <f t="shared" si="3"/>
        <v>0</v>
      </c>
      <c r="O6" s="191" t="str">
        <f t="shared" si="4"/>
        <v>1/5</v>
      </c>
      <c r="P6" s="192">
        <f t="shared" si="5"/>
        <v>7</v>
      </c>
      <c r="Q6" s="185">
        <f t="shared" si="6"/>
        <v>5</v>
      </c>
      <c r="R6" s="135" t="str">
        <f t="shared" si="7"/>
        <v>城南</v>
      </c>
    </row>
    <row r="7" spans="1:18" ht="36" customHeight="1">
      <c r="A7" s="57" t="s">
        <v>426</v>
      </c>
      <c r="B7" s="320" t="str">
        <f>IF(H2="","",H2)</f>
        <v>尽誠学園Ａ</v>
      </c>
      <c r="C7" s="321"/>
      <c r="D7" s="186" t="str">
        <f>IF(LEFT(H3,1)="W","L W/O",IF(LEFT(H3,1)="L","W W/O",IF(H3="-","-",RIGHT(H3,1)&amp;"-"&amp;LEFT(H3,1))))</f>
        <v>3-1</v>
      </c>
      <c r="E7" s="194" t="str">
        <f>IF(LEFT(H4,1)="W","L W/O",IF(LEFT(H4,1)="L","W W/O",IF(H4="-","-",RIGHT(H4,1)&amp;"-"&amp;LEFT(H4,1))))</f>
        <v>0-3</v>
      </c>
      <c r="F7" s="194" t="str">
        <f>IF(LEFT(H5,1)="W","L W/O",IF(LEFT(H5,1)="L","W W/O",IF(H5="-","-",RIGHT(H5,1)&amp;"-"&amp;LEFT(H5,1))))</f>
        <v>3-1</v>
      </c>
      <c r="G7" s="194" t="str">
        <f>IF(LEFT(H6,1)="W","L W/O",IF(LEFT(H6,1)="L","W W/O",IF(H6="-","-",RIGHT(H6,1)&amp;"-"&amp;LEFT(H6,1))))</f>
        <v>3-0</v>
      </c>
      <c r="H7" s="59"/>
      <c r="I7" s="139" t="s">
        <v>706</v>
      </c>
      <c r="J7" s="187" t="s">
        <v>418</v>
      </c>
      <c r="K7" s="188">
        <f t="shared" si="0"/>
        <v>4</v>
      </c>
      <c r="L7" s="189">
        <f t="shared" si="1"/>
        <v>1</v>
      </c>
      <c r="M7" s="189">
        <f t="shared" si="2"/>
        <v>1</v>
      </c>
      <c r="N7" s="190">
        <f t="shared" si="3"/>
        <v>0</v>
      </c>
      <c r="O7" s="191" t="str">
        <f t="shared" si="4"/>
        <v>5/1</v>
      </c>
      <c r="P7" s="192">
        <f t="shared" si="5"/>
        <v>11</v>
      </c>
      <c r="Q7" s="185">
        <f t="shared" si="6"/>
        <v>2</v>
      </c>
      <c r="R7" s="135" t="str">
        <f t="shared" si="7"/>
        <v>尽誠学園Ａ</v>
      </c>
    </row>
    <row r="8" spans="1:18" ht="36" customHeight="1">
      <c r="A8" s="195" t="s">
        <v>504</v>
      </c>
      <c r="B8" s="320" t="str">
        <f>IF(I2="","",I2)</f>
        <v>玉名女子Ａ</v>
      </c>
      <c r="C8" s="321"/>
      <c r="D8" s="196" t="str">
        <f>IF(LEFT(I3,1)="W","L W/O",IF(LEFT(I3,1)="L","W W/O",IF(I3="-","-",RIGHT(I3,1)&amp;"-"&amp;LEFT(I3,1))))</f>
        <v>0-3</v>
      </c>
      <c r="E8" s="197" t="str">
        <f>IF(LEFT(I4,1)="W","L W/O",IF(LEFT(I4,1)="L","W W/O",IF(I4="-","-",RIGHT(I4,1)&amp;"-"&amp;LEFT(I4,1))))</f>
        <v>1-3</v>
      </c>
      <c r="F8" s="198" t="str">
        <f>IF(LEFT(I5,1)="W","L W/O",IF(LEFT(I5,1)="L","W W/O",IF(I5="-","-",RIGHT(I5,1)&amp;"-"&amp;LEFT(I5,1))))</f>
        <v>1-3</v>
      </c>
      <c r="G8" s="198" t="str">
        <f>IF(LEFT(I6,1)="W","L W/O",IF(LEFT(I6,1)="L","W W/O",IF(I6="-","-",RIGHT(I6,1)&amp;"-"&amp;LEFT(I6,1))))</f>
        <v>3-2</v>
      </c>
      <c r="H8" s="198" t="str">
        <f>IF(LEFT(I7,1)="W","L W/O",IF(LEFT(I7,1)="L","W W/O",IF(I7="-","-",RIGHT(I7,1)&amp;"-"&amp;LEFT(I7,1))))</f>
        <v>L W/O</v>
      </c>
      <c r="I8" s="199"/>
      <c r="J8" s="187" t="s">
        <v>423</v>
      </c>
      <c r="K8" s="188">
        <f t="shared" si="0"/>
        <v>1</v>
      </c>
      <c r="L8" s="189">
        <f t="shared" si="1"/>
        <v>4</v>
      </c>
      <c r="M8" s="189">
        <f t="shared" si="2"/>
        <v>0</v>
      </c>
      <c r="N8" s="190">
        <f t="shared" si="3"/>
        <v>1</v>
      </c>
      <c r="O8" s="200" t="str">
        <f t="shared" si="4"/>
        <v>1/5</v>
      </c>
      <c r="P8" s="201">
        <f t="shared" si="5"/>
        <v>6</v>
      </c>
      <c r="Q8" s="185">
        <f t="shared" si="6"/>
        <v>7</v>
      </c>
      <c r="R8" s="135" t="str">
        <f t="shared" si="7"/>
        <v>玉名女子Ａ</v>
      </c>
    </row>
    <row r="9" spans="1:18" ht="36" customHeight="1" thickBot="1">
      <c r="A9" s="202" t="s">
        <v>505</v>
      </c>
      <c r="B9" s="304" t="str">
        <f>IF(J2="","",J2)</f>
        <v>明石商業</v>
      </c>
      <c r="C9" s="299"/>
      <c r="D9" s="203" t="str">
        <f>IF(LEFT(J3,1)="W","L W/O",IF(LEFT(J3,1)="L","W W/O",IF(J3="-","-",RIGHT(J3,1)&amp;"-"&amp;LEFT(J3,1))))</f>
        <v>0-3</v>
      </c>
      <c r="E9" s="204" t="str">
        <f>IF(LEFT(J4,1)="W","L W/O",IF(LEFT(J4,1)="L","W W/O",IF(J4="-","-",RIGHT(J4,1)&amp;"-"&amp;LEFT(J4,1))))</f>
        <v>0-3</v>
      </c>
      <c r="F9" s="204" t="str">
        <f>IF(LEFT(J5,1)="W","L W/O",IF(LEFT(J5,1)="L","W W/O",IF(J5="-","-",RIGHT(J5,1)&amp;"-"&amp;LEFT(J5,1))))</f>
        <v>3-2</v>
      </c>
      <c r="G9" s="204" t="str">
        <f>IF(LEFT(J6,1)="W","L W/O",IF(LEFT(J6,1)="L","W W/O",IF(J6="-","-",RIGHT(J6,1)&amp;"-"&amp;LEFT(J6,1))))</f>
        <v>3-2</v>
      </c>
      <c r="H9" s="204" t="str">
        <f>IF(LEFT(J7,1)="W","L W/O",IF(LEFT(J7,1)="L","W W/O",IF(J7="-","-",RIGHT(J7,1)&amp;"-"&amp;LEFT(J7,1))))</f>
        <v>0-3</v>
      </c>
      <c r="I9" s="204" t="str">
        <f>IF(LEFT(J8,1)="W","L W/O",IF(LEFT(J8,1)="L","W W/O",IF(J8="-","-",RIGHT(J8,1)&amp;"-"&amp;LEFT(J8,1))))</f>
        <v>3-2</v>
      </c>
      <c r="J9" s="205"/>
      <c r="K9" s="206">
        <f t="shared" si="0"/>
        <v>3</v>
      </c>
      <c r="L9" s="207">
        <f t="shared" si="1"/>
        <v>3</v>
      </c>
      <c r="M9" s="207">
        <f t="shared" si="2"/>
        <v>0</v>
      </c>
      <c r="N9" s="208">
        <f t="shared" si="3"/>
        <v>0</v>
      </c>
      <c r="O9" s="209" t="str">
        <f t="shared" si="4"/>
        <v>3/3</v>
      </c>
      <c r="P9" s="210">
        <f t="shared" si="5"/>
        <v>9</v>
      </c>
      <c r="Q9" s="286">
        <f t="shared" si="6"/>
        <v>4</v>
      </c>
      <c r="R9" s="135" t="str">
        <f t="shared" si="7"/>
        <v>明石商業</v>
      </c>
    </row>
    <row r="10" spans="1:17" ht="36" customHeight="1" thickBot="1">
      <c r="A10" s="212"/>
      <c r="B10" s="213"/>
      <c r="C10" s="213"/>
      <c r="D10" s="122"/>
      <c r="E10" s="122"/>
      <c r="F10" s="122"/>
      <c r="G10" s="122"/>
      <c r="H10" s="122"/>
      <c r="I10" s="122"/>
      <c r="J10" s="214"/>
      <c r="K10" s="215"/>
      <c r="L10" s="215"/>
      <c r="M10" s="215"/>
      <c r="N10" s="215"/>
      <c r="O10" s="216"/>
      <c r="P10" s="216"/>
      <c r="Q10" s="216"/>
    </row>
    <row r="11" spans="1:17" ht="36" customHeight="1" thickBot="1">
      <c r="A11" s="357" t="s">
        <v>206</v>
      </c>
      <c r="B11" s="358"/>
      <c r="C11" s="40" t="s">
        <v>506</v>
      </c>
      <c r="D11" s="41" t="str">
        <f>IF('予選ﾘｰｸﾞ順位'!I14="","",'予選ﾘｰｸﾞ順位'!I14)</f>
        <v>徳島市立</v>
      </c>
      <c r="E11" s="42" t="str">
        <f>IF('予選ﾘｰｸﾞ順位'!J14="","",'予選ﾘｰｸﾞ順位'!J14)</f>
        <v>土佐女子</v>
      </c>
      <c r="F11" s="42" t="str">
        <f>IF('予選ﾘｰｸﾞ順位'!K14="","",'予選ﾘｰｸﾞ順位'!K14)</f>
        <v>鎮西学院Ａ</v>
      </c>
      <c r="G11" s="42" t="str">
        <f>IF('予選ﾘｰｸﾞ順位'!L14="","",'予選ﾘｰｸﾞ順位'!L14)</f>
        <v>鳥取敬愛Ｂ</v>
      </c>
      <c r="H11" s="42" t="str">
        <f>IF('予選ﾘｰｸﾞ順位'!M14="","",'予選ﾘｰｸﾞ順位'!M14)</f>
        <v>明徳義塾Ｂ</v>
      </c>
      <c r="I11" s="42" t="str">
        <f>IF('予選ﾘｰｸﾞ順位'!N14="","",'予選ﾘｰｸﾞ順位'!N14)</f>
        <v>和歌山商業</v>
      </c>
      <c r="J11" s="42" t="str">
        <f>IF('予選ﾘｰｸﾞ順位'!O14="","",'予選ﾘｰｸﾞ順位'!O14)</f>
        <v>出雲西Ａ</v>
      </c>
      <c r="K11" s="173" t="s">
        <v>191</v>
      </c>
      <c r="L11" s="91" t="s">
        <v>192</v>
      </c>
      <c r="M11" s="91" t="s">
        <v>193</v>
      </c>
      <c r="N11" s="174" t="s">
        <v>194</v>
      </c>
      <c r="O11" s="175" t="s">
        <v>189</v>
      </c>
      <c r="P11" s="176" t="s">
        <v>190</v>
      </c>
      <c r="Q11" s="177" t="s">
        <v>195</v>
      </c>
    </row>
    <row r="12" spans="1:18" ht="36" customHeight="1">
      <c r="A12" s="178" t="s">
        <v>507</v>
      </c>
      <c r="B12" s="323" t="str">
        <f>IF(D11="","",D11)</f>
        <v>徳島市立</v>
      </c>
      <c r="C12" s="324"/>
      <c r="D12" s="179"/>
      <c r="E12" s="50" t="s">
        <v>423</v>
      </c>
      <c r="F12" s="291" t="s">
        <v>424</v>
      </c>
      <c r="G12" s="50" t="s">
        <v>508</v>
      </c>
      <c r="H12" s="50" t="s">
        <v>509</v>
      </c>
      <c r="I12" s="137" t="s">
        <v>510</v>
      </c>
      <c r="J12" s="147" t="s">
        <v>511</v>
      </c>
      <c r="K12" s="180">
        <f aca="true" t="shared" si="8" ref="K12:K18">IF(LEFT(J12,1)="3",1,0)+IF(LEFT(I12,1)="3",1,0)+IF(LEFT(H12,1)="3",1,0)+IF(LEFT(G12,1)="3",1,0)+IF(LEFT(F12,1)="3",1,0)+IF(LEFT(E12,1)="3",1,0)+IF(LEFT(D12,1)="3",1,0)</f>
        <v>3</v>
      </c>
      <c r="L12" s="181">
        <f aca="true" t="shared" si="9" ref="L12:L18">IF(RIGHT(J12,1)="3",1,0)+IF(RIGHT(I12,1)="3",1,0)+IF(RIGHT(H12,1)="3",1,0)+IF(RIGHT(G12,1)="3",1,0)+IF(RIGHT(F12,1)="3",1,0)+IF(RIGHT(E12,1)="3",1,0)+IF(RIGHT(D12,1)="3",1,0)</f>
        <v>3</v>
      </c>
      <c r="M12" s="181">
        <f aca="true" t="shared" si="10" ref="M12:M18">IF(LEFT(J12,1)="W",1,0)+IF(LEFT(I12,1)="W",1,0)+IF(LEFT(H12,1)="W",1,0)+IF(LEFT(G12,1)="W",1,0)+IF(LEFT(F12,1)="W",1,0)+IF(LEFT(E12,1)="W",1,0)+IF(LEFT(D12,1)="W",1,0)</f>
        <v>0</v>
      </c>
      <c r="N12" s="182">
        <f aca="true" t="shared" si="11" ref="N12:N18">IF(LEFT(J12,1)="L",1,0)+IF(LEFT(I12,1)="L",1,0)+IF(LEFT(H12,1)="L",1,0)+IF(LEFT(G12,1)="L",1,0)+IF(LEFT(F12,1)="L",1,0)+IF(LEFT(E12,1)="L",1,0)+IF(LEFT(D12,1)="L",1,0)</f>
        <v>0</v>
      </c>
      <c r="O12" s="183" t="str">
        <f aca="true" t="shared" si="12" ref="O12:O18">IF(SUM(K12:N12)=0,"/",K12+M12&amp;"/"&amp;L12+N12)</f>
        <v>3/3</v>
      </c>
      <c r="P12" s="184">
        <f aca="true" t="shared" si="13" ref="P12:P18">IF(SUM(K12:N12)=0,"",K12*2+L12+M12*2)</f>
        <v>9</v>
      </c>
      <c r="Q12" s="285">
        <v>4</v>
      </c>
      <c r="R12" s="135" t="str">
        <f aca="true" t="shared" si="14" ref="R12:R18">B12</f>
        <v>徳島市立</v>
      </c>
    </row>
    <row r="13" spans="1:18" ht="36" customHeight="1">
      <c r="A13" s="57" t="s">
        <v>512</v>
      </c>
      <c r="B13" s="320" t="str">
        <f>IF(E11="","",E11)</f>
        <v>土佐女子</v>
      </c>
      <c r="C13" s="322"/>
      <c r="D13" s="186" t="str">
        <f>IF(LEFT(E12,1)="W","L W/O",IF(LEFT(E12,1)="L","W W/O",IF(E12="-","-",RIGHT(E12,1)&amp;"-"&amp;LEFT(E12,1))))</f>
        <v>3-2</v>
      </c>
      <c r="E13" s="59"/>
      <c r="F13" s="60" t="s">
        <v>510</v>
      </c>
      <c r="G13" s="60" t="s">
        <v>705</v>
      </c>
      <c r="H13" s="60" t="s">
        <v>510</v>
      </c>
      <c r="I13" s="139" t="s">
        <v>510</v>
      </c>
      <c r="J13" s="187" t="s">
        <v>511</v>
      </c>
      <c r="K13" s="188">
        <f t="shared" si="8"/>
        <v>6</v>
      </c>
      <c r="L13" s="189">
        <f t="shared" si="9"/>
        <v>0</v>
      </c>
      <c r="M13" s="189">
        <f t="shared" si="10"/>
        <v>0</v>
      </c>
      <c r="N13" s="190">
        <f t="shared" si="11"/>
        <v>0</v>
      </c>
      <c r="O13" s="191" t="str">
        <f t="shared" si="12"/>
        <v>6/0</v>
      </c>
      <c r="P13" s="192">
        <f t="shared" si="13"/>
        <v>12</v>
      </c>
      <c r="Q13" s="193">
        <f aca="true" t="shared" si="15" ref="Q13:Q18">IF(SUM(K13:N13)=0,"",RANK(P13,$P$12:$P$18,0))</f>
        <v>1</v>
      </c>
      <c r="R13" s="135" t="str">
        <f t="shared" si="14"/>
        <v>土佐女子</v>
      </c>
    </row>
    <row r="14" spans="1:18" ht="36" customHeight="1">
      <c r="A14" s="57" t="s">
        <v>513</v>
      </c>
      <c r="B14" s="320" t="str">
        <f>IF(F11="","",F11)</f>
        <v>鎮西学院Ａ</v>
      </c>
      <c r="C14" s="322"/>
      <c r="D14" s="292" t="str">
        <f>IF(LEFT(F12,1)="W","L W/O",IF(LEFT(F12,1)="L","W W/O",IF(F12="-","-",RIGHT(F12,1)&amp;"-"&amp;LEFT(F12,1))))</f>
        <v>3-1</v>
      </c>
      <c r="E14" s="194" t="str">
        <f>IF(LEFT(F13,1)="W","L W/O",IF(LEFT(F13,1)="L","W W/O",IF(F13="-","-",RIGHT(F13,1)&amp;"-"&amp;LEFT(F13,1))))</f>
        <v>0-3</v>
      </c>
      <c r="F14" s="59"/>
      <c r="G14" s="60" t="s">
        <v>514</v>
      </c>
      <c r="H14" s="60" t="s">
        <v>514</v>
      </c>
      <c r="I14" s="139" t="s">
        <v>508</v>
      </c>
      <c r="J14" s="187" t="s">
        <v>508</v>
      </c>
      <c r="K14" s="188">
        <f t="shared" si="8"/>
        <v>3</v>
      </c>
      <c r="L14" s="189">
        <f t="shared" si="9"/>
        <v>3</v>
      </c>
      <c r="M14" s="189">
        <f t="shared" si="10"/>
        <v>0</v>
      </c>
      <c r="N14" s="190">
        <f t="shared" si="11"/>
        <v>0</v>
      </c>
      <c r="O14" s="191" t="str">
        <f t="shared" si="12"/>
        <v>3/3</v>
      </c>
      <c r="P14" s="192">
        <f t="shared" si="13"/>
        <v>9</v>
      </c>
      <c r="Q14" s="193">
        <f t="shared" si="15"/>
        <v>3</v>
      </c>
      <c r="R14" s="135" t="str">
        <f t="shared" si="14"/>
        <v>鎮西学院Ａ</v>
      </c>
    </row>
    <row r="15" spans="1:18" ht="36" customHeight="1">
      <c r="A15" s="57" t="s">
        <v>515</v>
      </c>
      <c r="B15" s="320" t="str">
        <f>IF(G11="","",G11)</f>
        <v>鳥取敬愛Ｂ</v>
      </c>
      <c r="C15" s="322"/>
      <c r="D15" s="186" t="str">
        <f>IF(LEFT(G12,1)="W","L W/O",IF(LEFT(G12,1)="L","W W/O",IF(G12="-","-",RIGHT(G12,1)&amp;"-"&amp;LEFT(G12,1))))</f>
        <v>2-3</v>
      </c>
      <c r="E15" s="194" t="str">
        <f>IF(LEFT(G13,1)="W","L W/O",IF(LEFT(G13,1)="L","W W/O",IF(G13="-","-",RIGHT(G13,1)&amp;"-"&amp;LEFT(G13,1))))</f>
        <v>0-3</v>
      </c>
      <c r="F15" s="194" t="str">
        <f>IF(LEFT(G14,1)="W","L W/O",IF(LEFT(G14,1)="L","W W/O",IF(G14="-","-",RIGHT(G14,1)&amp;"-"&amp;LEFT(G14,1))))</f>
        <v>3-1</v>
      </c>
      <c r="G15" s="59"/>
      <c r="H15" s="60" t="s">
        <v>514</v>
      </c>
      <c r="I15" s="139" t="s">
        <v>510</v>
      </c>
      <c r="J15" s="289" t="s">
        <v>441</v>
      </c>
      <c r="K15" s="188">
        <f t="shared" si="8"/>
        <v>2</v>
      </c>
      <c r="L15" s="189">
        <f t="shared" si="9"/>
        <v>4</v>
      </c>
      <c r="M15" s="189">
        <f t="shared" si="10"/>
        <v>0</v>
      </c>
      <c r="N15" s="190">
        <f t="shared" si="11"/>
        <v>0</v>
      </c>
      <c r="O15" s="191" t="str">
        <f t="shared" si="12"/>
        <v>2/4</v>
      </c>
      <c r="P15" s="192">
        <f t="shared" si="13"/>
        <v>8</v>
      </c>
      <c r="Q15" s="193">
        <v>6</v>
      </c>
      <c r="R15" s="135" t="str">
        <f t="shared" si="14"/>
        <v>鳥取敬愛Ｂ</v>
      </c>
    </row>
    <row r="16" spans="1:18" ht="36" customHeight="1">
      <c r="A16" s="57" t="s">
        <v>516</v>
      </c>
      <c r="B16" s="320" t="str">
        <f>IF(H11="","",H11)</f>
        <v>明徳義塾Ｂ</v>
      </c>
      <c r="C16" s="322"/>
      <c r="D16" s="186" t="str">
        <f>IF(LEFT(H12,1)="W","L W/O",IF(LEFT(H12,1)="L","W W/O",IF(H12="-","-",RIGHT(H12,1)&amp;"-"&amp;LEFT(H12,1))))</f>
        <v>3-0</v>
      </c>
      <c r="E16" s="194" t="str">
        <f>IF(LEFT(H13,1)="W","L W/O",IF(LEFT(H13,1)="L","W W/O",IF(H13="-","-",RIGHT(H13,1)&amp;"-"&amp;LEFT(H13,1))))</f>
        <v>0-3</v>
      </c>
      <c r="F16" s="194" t="str">
        <f>IF(LEFT(H14,1)="W","L W/O",IF(LEFT(H14,1)="L","W W/O",IF(H14="-","-",RIGHT(H14,1)&amp;"-"&amp;LEFT(H14,1))))</f>
        <v>3-1</v>
      </c>
      <c r="G16" s="194" t="str">
        <f>IF(LEFT(H15,1)="W","L W/O",IF(LEFT(H15,1)="L","W W/O",IF(H15="-","-",RIGHT(H15,1)&amp;"-"&amp;LEFT(H15,1))))</f>
        <v>3-1</v>
      </c>
      <c r="H16" s="59"/>
      <c r="I16" s="139" t="s">
        <v>418</v>
      </c>
      <c r="J16" s="187" t="s">
        <v>511</v>
      </c>
      <c r="K16" s="188">
        <f t="shared" si="8"/>
        <v>5</v>
      </c>
      <c r="L16" s="189">
        <f t="shared" si="9"/>
        <v>1</v>
      </c>
      <c r="M16" s="189">
        <f t="shared" si="10"/>
        <v>0</v>
      </c>
      <c r="N16" s="190">
        <f t="shared" si="11"/>
        <v>0</v>
      </c>
      <c r="O16" s="191" t="str">
        <f t="shared" si="12"/>
        <v>5/1</v>
      </c>
      <c r="P16" s="192">
        <f t="shared" si="13"/>
        <v>11</v>
      </c>
      <c r="Q16" s="193">
        <f t="shared" si="15"/>
        <v>2</v>
      </c>
      <c r="R16" s="135" t="str">
        <f t="shared" si="14"/>
        <v>明徳義塾Ｂ</v>
      </c>
    </row>
    <row r="17" spans="1:18" ht="36" customHeight="1">
      <c r="A17" s="195" t="s">
        <v>517</v>
      </c>
      <c r="B17" s="359" t="str">
        <f>IF(I11="","",I11)</f>
        <v>和歌山商業</v>
      </c>
      <c r="C17" s="360"/>
      <c r="D17" s="196" t="str">
        <f>IF(LEFT(I12,1)="W","L W/O",IF(LEFT(I12,1)="L","W W/O",IF(I12="-","-",RIGHT(I12,1)&amp;"-"&amp;LEFT(I12,1))))</f>
        <v>0-3</v>
      </c>
      <c r="E17" s="197" t="str">
        <f>IF(LEFT(I13,1)="W","L W/O",IF(LEFT(I13,1)="L","W W/O",IF(I13="-","-",RIGHT(I13,1)&amp;"-"&amp;LEFT(I13,1))))</f>
        <v>0-3</v>
      </c>
      <c r="F17" s="198" t="str">
        <f>IF(LEFT(I14,1)="W","L W/O",IF(LEFT(I14,1)="L","W W/O",IF(I14="-","-",RIGHT(I14,1)&amp;"-"&amp;LEFT(I14,1))))</f>
        <v>2-3</v>
      </c>
      <c r="G17" s="198" t="str">
        <f>IF(LEFT(I15,1)="W","L W/O",IF(LEFT(I15,1)="L","W W/O",IF(I15="-","-",RIGHT(I15,1)&amp;"-"&amp;LEFT(I15,1))))</f>
        <v>0-3</v>
      </c>
      <c r="H17" s="198" t="str">
        <f>IF(LEFT(I16,1)="W","L W/O",IF(LEFT(I16,1)="L","W W/O",IF(I16="-","-",RIGHT(I16,1)&amp;"-"&amp;LEFT(I16,1))))</f>
        <v>0-3</v>
      </c>
      <c r="I17" s="199"/>
      <c r="J17" s="187" t="s">
        <v>704</v>
      </c>
      <c r="K17" s="188">
        <f t="shared" si="8"/>
        <v>0</v>
      </c>
      <c r="L17" s="189">
        <f t="shared" si="9"/>
        <v>6</v>
      </c>
      <c r="M17" s="189">
        <f t="shared" si="10"/>
        <v>0</v>
      </c>
      <c r="N17" s="190">
        <f t="shared" si="11"/>
        <v>0</v>
      </c>
      <c r="O17" s="200" t="str">
        <f t="shared" si="12"/>
        <v>0/6</v>
      </c>
      <c r="P17" s="201">
        <f t="shared" si="13"/>
        <v>6</v>
      </c>
      <c r="Q17" s="193">
        <f t="shared" si="15"/>
        <v>7</v>
      </c>
      <c r="R17" s="135" t="str">
        <f t="shared" si="14"/>
        <v>和歌山商業</v>
      </c>
    </row>
    <row r="18" spans="1:18" ht="36" customHeight="1" thickBot="1">
      <c r="A18" s="202" t="s">
        <v>518</v>
      </c>
      <c r="B18" s="304" t="str">
        <f>IF(J11="","",J11)</f>
        <v>出雲西Ａ</v>
      </c>
      <c r="C18" s="305"/>
      <c r="D18" s="203" t="str">
        <f>IF(LEFT(J12,1)="W","L W/O",IF(LEFT(J12,1)="L","W W/O",IF(J12="-","-",RIGHT(J12,1)&amp;"-"&amp;LEFT(J12,1))))</f>
        <v>1-3</v>
      </c>
      <c r="E18" s="204" t="str">
        <f>IF(LEFT(J13,1)="W","L W/O",IF(LEFT(J13,1)="L","W W/O",IF(J13="-","-",RIGHT(J13,1)&amp;"-"&amp;LEFT(J13,1))))</f>
        <v>1-3</v>
      </c>
      <c r="F18" s="204" t="str">
        <f>IF(LEFT(J14,1)="W","L W/O",IF(LEFT(J14,1)="L","W W/O",IF(J14="-","-",RIGHT(J14,1)&amp;"-"&amp;LEFT(J14,1))))</f>
        <v>2-3</v>
      </c>
      <c r="G18" s="290" t="str">
        <f>IF(LEFT(J15,1)="W","L W/O",IF(LEFT(J15,1)="L","W W/O",IF(J15="-","-",RIGHT(J15,1)&amp;"-"&amp;LEFT(J15,1))))</f>
        <v>3-0</v>
      </c>
      <c r="H18" s="204" t="str">
        <f>IF(LEFT(J16,1)="W","L W/O",IF(LEFT(J16,1)="L","W W/O",IF(J16="-","-",RIGHT(J16,1)&amp;"-"&amp;LEFT(J16,1))))</f>
        <v>1-3</v>
      </c>
      <c r="I18" s="204" t="str">
        <f>IF(LEFT(J17,1)="W","L W/O",IF(LEFT(J17,1)="L","W W/O",IF(J17="-","-",RIGHT(J17,1)&amp;"-"&amp;LEFT(J17,1))))</f>
        <v>3-1</v>
      </c>
      <c r="J18" s="205"/>
      <c r="K18" s="206">
        <f t="shared" si="8"/>
        <v>2</v>
      </c>
      <c r="L18" s="207">
        <f t="shared" si="9"/>
        <v>4</v>
      </c>
      <c r="M18" s="207">
        <f t="shared" si="10"/>
        <v>0</v>
      </c>
      <c r="N18" s="208">
        <f t="shared" si="11"/>
        <v>0</v>
      </c>
      <c r="O18" s="209" t="str">
        <f t="shared" si="12"/>
        <v>2/4</v>
      </c>
      <c r="P18" s="210">
        <f t="shared" si="13"/>
        <v>8</v>
      </c>
      <c r="Q18" s="211">
        <f t="shared" si="15"/>
        <v>5</v>
      </c>
      <c r="R18" s="135" t="str">
        <f t="shared" si="14"/>
        <v>出雲西Ａ</v>
      </c>
    </row>
    <row r="19" spans="1:18" s="220" customFormat="1" ht="36" customHeight="1" thickBot="1">
      <c r="A19" s="217"/>
      <c r="B19" s="218"/>
      <c r="C19" s="218"/>
      <c r="D19" s="122"/>
      <c r="E19" s="122"/>
      <c r="F19" s="122"/>
      <c r="G19" s="122"/>
      <c r="H19" s="122"/>
      <c r="I19" s="214"/>
      <c r="J19" s="214"/>
      <c r="K19" s="80"/>
      <c r="L19" s="80"/>
      <c r="M19" s="80"/>
      <c r="N19" s="80"/>
      <c r="O19" s="219"/>
      <c r="P19" s="219"/>
      <c r="Q19" s="219"/>
      <c r="R19" s="251"/>
    </row>
    <row r="20" spans="1:18" ht="36" customHeight="1" thickBot="1">
      <c r="A20" s="212"/>
      <c r="B20" s="355" t="s">
        <v>226</v>
      </c>
      <c r="C20" s="356"/>
      <c r="D20" s="221" t="s">
        <v>227</v>
      </c>
      <c r="E20" s="222" t="s">
        <v>228</v>
      </c>
      <c r="F20" s="222" t="s">
        <v>229</v>
      </c>
      <c r="G20" s="222" t="s">
        <v>230</v>
      </c>
      <c r="H20" s="222" t="s">
        <v>231</v>
      </c>
      <c r="I20" s="222" t="s">
        <v>232</v>
      </c>
      <c r="J20" s="223" t="s">
        <v>233</v>
      </c>
      <c r="K20" s="215"/>
      <c r="L20" s="215"/>
      <c r="M20" s="215"/>
      <c r="N20" s="215"/>
      <c r="O20" s="223" t="s">
        <v>234</v>
      </c>
      <c r="P20" s="216"/>
      <c r="Q20" s="216"/>
      <c r="R20" s="283"/>
    </row>
    <row r="21" spans="1:18" ht="36" customHeight="1">
      <c r="A21" s="212"/>
      <c r="B21" s="326" t="s">
        <v>519</v>
      </c>
      <c r="C21" s="327"/>
      <c r="D21" s="225" t="s">
        <v>520</v>
      </c>
      <c r="E21" s="226" t="s">
        <v>521</v>
      </c>
      <c r="F21" s="226" t="s">
        <v>522</v>
      </c>
      <c r="G21" s="226" t="s">
        <v>237</v>
      </c>
      <c r="H21" s="226" t="s">
        <v>238</v>
      </c>
      <c r="I21" s="226" t="s">
        <v>239</v>
      </c>
      <c r="J21" s="227" t="s">
        <v>240</v>
      </c>
      <c r="K21" s="228"/>
      <c r="L21" s="228"/>
      <c r="M21" s="228"/>
      <c r="N21" s="228"/>
      <c r="O21" s="229" t="s">
        <v>523</v>
      </c>
      <c r="P21" s="216"/>
      <c r="Q21" s="216"/>
      <c r="R21" s="284"/>
    </row>
    <row r="22" spans="1:18" ht="36" customHeight="1">
      <c r="A22" s="212"/>
      <c r="B22" s="353" t="s">
        <v>524</v>
      </c>
      <c r="C22" s="354"/>
      <c r="D22" s="164" t="s">
        <v>525</v>
      </c>
      <c r="E22" s="165" t="s">
        <v>236</v>
      </c>
      <c r="F22" s="165" t="s">
        <v>526</v>
      </c>
      <c r="G22" s="165" t="s">
        <v>527</v>
      </c>
      <c r="H22" s="165" t="s">
        <v>314</v>
      </c>
      <c r="I22" s="165" t="s">
        <v>315</v>
      </c>
      <c r="J22" s="231" t="s">
        <v>528</v>
      </c>
      <c r="K22" s="232"/>
      <c r="L22" s="232"/>
      <c r="M22" s="232"/>
      <c r="N22" s="232"/>
      <c r="O22" s="233" t="s">
        <v>529</v>
      </c>
      <c r="P22" s="216"/>
      <c r="Q22" s="216"/>
      <c r="R22" s="284"/>
    </row>
    <row r="23" spans="1:18" ht="36" customHeight="1">
      <c r="A23" s="212"/>
      <c r="B23" s="297" t="s">
        <v>530</v>
      </c>
      <c r="C23" s="298"/>
      <c r="D23" s="102" t="s">
        <v>316</v>
      </c>
      <c r="E23" s="103" t="s">
        <v>312</v>
      </c>
      <c r="F23" s="103" t="s">
        <v>313</v>
      </c>
      <c r="G23" s="103" t="s">
        <v>531</v>
      </c>
      <c r="H23" s="103" t="s">
        <v>532</v>
      </c>
      <c r="I23" s="103" t="s">
        <v>324</v>
      </c>
      <c r="J23" s="234" t="s">
        <v>533</v>
      </c>
      <c r="K23" s="235"/>
      <c r="L23" s="235"/>
      <c r="M23" s="235"/>
      <c r="N23" s="235"/>
      <c r="O23" s="236" t="s">
        <v>534</v>
      </c>
      <c r="P23" s="216"/>
      <c r="Q23" s="216"/>
      <c r="R23" s="284"/>
    </row>
    <row r="24" spans="2:18" ht="36" customHeight="1">
      <c r="B24" s="318" t="s">
        <v>535</v>
      </c>
      <c r="C24" s="306"/>
      <c r="D24" s="109" t="s">
        <v>536</v>
      </c>
      <c r="E24" s="110" t="s">
        <v>537</v>
      </c>
      <c r="F24" s="110" t="s">
        <v>538</v>
      </c>
      <c r="G24" s="110" t="s">
        <v>539</v>
      </c>
      <c r="H24" s="110" t="s">
        <v>540</v>
      </c>
      <c r="I24" s="110" t="s">
        <v>330</v>
      </c>
      <c r="J24" s="237" t="s">
        <v>328</v>
      </c>
      <c r="K24" s="238"/>
      <c r="L24" s="238"/>
      <c r="M24" s="238"/>
      <c r="N24" s="238"/>
      <c r="O24" s="239" t="s">
        <v>541</v>
      </c>
      <c r="R24" s="284"/>
    </row>
    <row r="25" spans="2:18" ht="36" customHeight="1">
      <c r="B25" s="353" t="s">
        <v>542</v>
      </c>
      <c r="C25" s="354"/>
      <c r="D25" s="164" t="s">
        <v>543</v>
      </c>
      <c r="E25" s="165" t="s">
        <v>544</v>
      </c>
      <c r="F25" s="165" t="s">
        <v>347</v>
      </c>
      <c r="G25" s="165" t="s">
        <v>339</v>
      </c>
      <c r="H25" s="165" t="s">
        <v>545</v>
      </c>
      <c r="I25" s="165" t="s">
        <v>546</v>
      </c>
      <c r="J25" s="231" t="s">
        <v>338</v>
      </c>
      <c r="K25" s="240"/>
      <c r="L25" s="240"/>
      <c r="M25" s="240"/>
      <c r="N25" s="240"/>
      <c r="O25" s="233" t="s">
        <v>547</v>
      </c>
      <c r="R25" s="284"/>
    </row>
    <row r="26" spans="2:18" ht="36" customHeight="1" thickBot="1">
      <c r="B26" s="307" t="s">
        <v>548</v>
      </c>
      <c r="C26" s="308"/>
      <c r="D26" s="114" t="s">
        <v>340</v>
      </c>
      <c r="E26" s="115" t="s">
        <v>549</v>
      </c>
      <c r="F26" s="115" t="s">
        <v>332</v>
      </c>
      <c r="G26" s="115" t="s">
        <v>550</v>
      </c>
      <c r="H26" s="115" t="s">
        <v>551</v>
      </c>
      <c r="I26" s="115" t="s">
        <v>344</v>
      </c>
      <c r="J26" s="241" t="s">
        <v>345</v>
      </c>
      <c r="K26" s="242"/>
      <c r="L26" s="242"/>
      <c r="M26" s="242"/>
      <c r="N26" s="242"/>
      <c r="O26" s="243" t="s">
        <v>552</v>
      </c>
      <c r="R26" s="284"/>
    </row>
    <row r="27" spans="10:15" ht="36" customHeight="1" thickBot="1">
      <c r="J27" s="244" t="s">
        <v>553</v>
      </c>
      <c r="O27" s="245" t="s">
        <v>554</v>
      </c>
    </row>
    <row r="28" ht="36" customHeight="1">
      <c r="H28" s="246"/>
    </row>
  </sheetData>
  <sheetProtection/>
  <mergeCells count="25">
    <mergeCell ref="A1:B1"/>
    <mergeCell ref="C1:D1"/>
    <mergeCell ref="A2:B2"/>
    <mergeCell ref="B13:C13"/>
    <mergeCell ref="B5:C5"/>
    <mergeCell ref="B6:C6"/>
    <mergeCell ref="B3:C3"/>
    <mergeCell ref="B4:C4"/>
    <mergeCell ref="B7:C7"/>
    <mergeCell ref="B12:C12"/>
    <mergeCell ref="B24:C24"/>
    <mergeCell ref="B25:C25"/>
    <mergeCell ref="B26:C26"/>
    <mergeCell ref="B16:C16"/>
    <mergeCell ref="B17:C17"/>
    <mergeCell ref="B23:C23"/>
    <mergeCell ref="B21:C21"/>
    <mergeCell ref="B22:C22"/>
    <mergeCell ref="B14:C14"/>
    <mergeCell ref="B18:C18"/>
    <mergeCell ref="B20:C20"/>
    <mergeCell ref="B8:C8"/>
    <mergeCell ref="A11:B11"/>
    <mergeCell ref="B15:C15"/>
    <mergeCell ref="B9:C9"/>
  </mergeCells>
  <conditionalFormatting sqref="Q3:Q9">
    <cfRule type="expression" priority="1" dxfId="1" stopIfTrue="1">
      <formula>COUNTIF($Q$3:$Q$9,Q3)&gt;1</formula>
    </cfRule>
  </conditionalFormatting>
  <conditionalFormatting sqref="Q12:Q18">
    <cfRule type="expression" priority="2" dxfId="1" stopIfTrue="1">
      <formula>COUNTIF($Q$12:$Q$18,Q12)&gt;1</formula>
    </cfRule>
  </conditionalFormatting>
  <dataValidations count="1">
    <dataValidation allowBlank="1" showInputMessage="1" showErrorMessage="1" imeMode="off" sqref="I13:J16 F13:H13 H14:H15 G14 E12:J12 I4:J7 F4:H4 H5:H6 G5 E3:J3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3"/>
  <headerFooter alignWithMargins="0">
    <oddFooter>&amp;C－１９－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8"/>
  <sheetViews>
    <sheetView workbookViewId="0" topLeftCell="A7">
      <selection activeCell="I15" sqref="I15"/>
    </sheetView>
  </sheetViews>
  <sheetFormatPr defaultColWidth="9.00390625" defaultRowHeight="30" customHeight="1"/>
  <cols>
    <col min="1" max="2" width="4.625" style="1" customWidth="1"/>
    <col min="3" max="10" width="10.625" style="1" customWidth="1"/>
    <col min="11" max="14" width="6.875" style="1" hidden="1" customWidth="1"/>
    <col min="15" max="15" width="10.75390625" style="1" customWidth="1"/>
    <col min="16" max="17" width="5.625" style="1" customWidth="1"/>
    <col min="18" max="18" width="10.625" style="135" customWidth="1"/>
    <col min="19" max="16384" width="9.00390625" style="1" customWidth="1"/>
  </cols>
  <sheetData>
    <row r="1" spans="1:5" ht="36" customHeight="1" thickBot="1">
      <c r="A1" s="309" t="s">
        <v>169</v>
      </c>
      <c r="B1" s="309"/>
      <c r="C1" s="309" t="s">
        <v>185</v>
      </c>
      <c r="D1" s="309"/>
      <c r="E1" s="37" t="s">
        <v>278</v>
      </c>
    </row>
    <row r="2" spans="1:17" ht="36" customHeight="1" thickBot="1">
      <c r="A2" s="357" t="s">
        <v>555</v>
      </c>
      <c r="B2" s="358"/>
      <c r="C2" s="40" t="s">
        <v>556</v>
      </c>
      <c r="D2" s="41" t="str">
        <f>IF('予選ﾘｰｸﾞ順位'!B15="","",'予選ﾘｰｸﾞ順位'!B15)</f>
        <v>生駒Ａ</v>
      </c>
      <c r="E2" s="42" t="str">
        <f>IF('予選ﾘｰｸﾞ順位'!C15="","",'予選ﾘｰｸﾞ順位'!C15)</f>
        <v>高松桜井</v>
      </c>
      <c r="F2" s="42" t="str">
        <f>IF('予選ﾘｰｸﾞ順位'!D15="","",'予選ﾘｰｸﾞ順位'!D15)</f>
        <v>明石南</v>
      </c>
      <c r="G2" s="42" t="str">
        <f>IF('予選ﾘｰｸﾞ順位'!E15="","",'予選ﾘｰｸﾞ順位'!E15)</f>
        <v>祇園北</v>
      </c>
      <c r="H2" s="42" t="str">
        <f>IF('予選ﾘｰｸﾞ順位'!F15="","",'予選ﾘｰｸﾞ順位'!F15)</f>
        <v>今治北Ａ</v>
      </c>
      <c r="I2" s="42" t="str">
        <f>IF('予選ﾘｰｸﾞ順位'!G15="","",'予選ﾘｰｸﾞ順位'!G15)</f>
        <v>川之石</v>
      </c>
      <c r="J2" s="42" t="str">
        <f>IF('予選ﾘｰｸﾞ順位'!H15="","",'予選ﾘｰｸﾞ順位'!H15)</f>
        <v>宇和島東</v>
      </c>
      <c r="K2" s="173" t="s">
        <v>191</v>
      </c>
      <c r="L2" s="91" t="s">
        <v>192</v>
      </c>
      <c r="M2" s="91" t="s">
        <v>193</v>
      </c>
      <c r="N2" s="174" t="s">
        <v>194</v>
      </c>
      <c r="O2" s="175" t="s">
        <v>189</v>
      </c>
      <c r="P2" s="176" t="s">
        <v>190</v>
      </c>
      <c r="Q2" s="177" t="s">
        <v>195</v>
      </c>
    </row>
    <row r="3" spans="1:18" ht="36" customHeight="1">
      <c r="A3" s="178" t="s">
        <v>557</v>
      </c>
      <c r="B3" s="323" t="str">
        <f>IF(D2="","",D2)</f>
        <v>生駒Ａ</v>
      </c>
      <c r="C3" s="324"/>
      <c r="D3" s="179"/>
      <c r="E3" s="50" t="s">
        <v>423</v>
      </c>
      <c r="F3" s="50" t="s">
        <v>419</v>
      </c>
      <c r="G3" s="50" t="s">
        <v>558</v>
      </c>
      <c r="H3" s="50" t="s">
        <v>559</v>
      </c>
      <c r="I3" s="137" t="s">
        <v>560</v>
      </c>
      <c r="J3" s="147" t="s">
        <v>561</v>
      </c>
      <c r="K3" s="180">
        <f aca="true" t="shared" si="0" ref="K3:K9">IF(LEFT(J3,1)="3",1,0)+IF(LEFT(I3,1)="3",1,0)+IF(LEFT(H3,1)="3",1,0)+IF(LEFT(G3,1)="3",1,0)+IF(LEFT(F3,1)="3",1,0)+IF(LEFT(E3,1)="3",1,0)+IF(LEFT(D3,1)="3",1,0)</f>
        <v>2</v>
      </c>
      <c r="L3" s="181">
        <f aca="true" t="shared" si="1" ref="L3:L9">IF(RIGHT(J3,1)="3",1,0)+IF(RIGHT(I3,1)="3",1,0)+IF(RIGHT(H3,1)="3",1,0)+IF(RIGHT(G3,1)="3",1,0)+IF(RIGHT(F3,1)="3",1,0)+IF(RIGHT(E3,1)="3",1,0)+IF(RIGHT(D3,1)="3",1,0)</f>
        <v>4</v>
      </c>
      <c r="M3" s="181">
        <f aca="true" t="shared" si="2" ref="M3:M9">IF(LEFT(J3,1)="W",1,0)+IF(LEFT(I3,1)="W",1,0)+IF(LEFT(H3,1)="W",1,0)+IF(LEFT(G3,1)="W",1,0)+IF(LEFT(F3,1)="W",1,0)+IF(LEFT(E3,1)="W",1,0)+IF(LEFT(D3,1)="W",1,0)</f>
        <v>0</v>
      </c>
      <c r="N3" s="182">
        <f aca="true" t="shared" si="3" ref="N3:N9">IF(LEFT(J3,1)="L",1,0)+IF(LEFT(I3,1)="L",1,0)+IF(LEFT(H3,1)="L",1,0)+IF(LEFT(G3,1)="L",1,0)+IF(LEFT(F3,1)="L",1,0)+IF(LEFT(E3,1)="L",1,0)+IF(LEFT(D3,1)="L",1,0)</f>
        <v>0</v>
      </c>
      <c r="O3" s="183" t="str">
        <f aca="true" t="shared" si="4" ref="O3:O9">IF(SUM(K3:N3)=0,"/",K3+M3&amp;"/"&amp;L3+N3)</f>
        <v>2/4</v>
      </c>
      <c r="P3" s="184">
        <f aca="true" t="shared" si="5" ref="P3:P9">IF(SUM(K3:N3)=0,"",K3*2+L3+M3*2)</f>
        <v>8</v>
      </c>
      <c r="Q3" s="285">
        <f aca="true" t="shared" si="6" ref="Q3:Q9">IF(SUM(K3:N3)=0,"",RANK(P3,$P$3:$P$9,0))</f>
        <v>6</v>
      </c>
      <c r="R3" s="135" t="str">
        <f aca="true" t="shared" si="7" ref="R3:R9">B3</f>
        <v>生駒Ａ</v>
      </c>
    </row>
    <row r="4" spans="1:18" ht="36" customHeight="1">
      <c r="A4" s="57" t="s">
        <v>562</v>
      </c>
      <c r="B4" s="320" t="str">
        <f>IF(E2="","",E2)</f>
        <v>高松桜井</v>
      </c>
      <c r="C4" s="322"/>
      <c r="D4" s="186" t="str">
        <f>IF(LEFT(E3,1)="W","L W/O",IF(LEFT(E3,1)="L","W W/O",IF(E3="-","-",RIGHT(E3,1)&amp;"-"&amp;LEFT(E3,1))))</f>
        <v>3-2</v>
      </c>
      <c r="E4" s="59"/>
      <c r="F4" s="60" t="s">
        <v>558</v>
      </c>
      <c r="G4" s="287" t="s">
        <v>705</v>
      </c>
      <c r="H4" s="60" t="s">
        <v>559</v>
      </c>
      <c r="I4" s="139" t="s">
        <v>563</v>
      </c>
      <c r="J4" s="187" t="s">
        <v>558</v>
      </c>
      <c r="K4" s="188">
        <f t="shared" si="0"/>
        <v>3</v>
      </c>
      <c r="L4" s="189">
        <f t="shared" si="1"/>
        <v>3</v>
      </c>
      <c r="M4" s="189">
        <f t="shared" si="2"/>
        <v>0</v>
      </c>
      <c r="N4" s="190">
        <f t="shared" si="3"/>
        <v>0</v>
      </c>
      <c r="O4" s="191" t="str">
        <f t="shared" si="4"/>
        <v>3/3</v>
      </c>
      <c r="P4" s="192">
        <f t="shared" si="5"/>
        <v>9</v>
      </c>
      <c r="Q4" s="185">
        <f t="shared" si="6"/>
        <v>4</v>
      </c>
      <c r="R4" s="135" t="str">
        <f t="shared" si="7"/>
        <v>高松桜井</v>
      </c>
    </row>
    <row r="5" spans="1:18" ht="36" customHeight="1">
      <c r="A5" s="57" t="s">
        <v>564</v>
      </c>
      <c r="B5" s="320" t="str">
        <f>IF(F2="","",F2)</f>
        <v>明石南</v>
      </c>
      <c r="C5" s="322"/>
      <c r="D5" s="186" t="str">
        <f>IF(LEFT(F3,1)="W","L W/O",IF(LEFT(F3,1)="L","W W/O",IF(F3="-","-",RIGHT(F3,1)&amp;"-"&amp;LEFT(F3,1))))</f>
        <v>2-3</v>
      </c>
      <c r="E5" s="194" t="str">
        <f>IF(LEFT(F4,1)="W","L W/O",IF(LEFT(F4,1)="L","W W/O",IF(F4="-","-",RIGHT(F4,1)&amp;"-"&amp;LEFT(F4,1))))</f>
        <v>3-0</v>
      </c>
      <c r="F5" s="59"/>
      <c r="G5" s="60" t="s">
        <v>563</v>
      </c>
      <c r="H5" s="60" t="s">
        <v>563</v>
      </c>
      <c r="I5" s="139" t="s">
        <v>560</v>
      </c>
      <c r="J5" s="187" t="s">
        <v>565</v>
      </c>
      <c r="K5" s="188">
        <f t="shared" si="0"/>
        <v>5</v>
      </c>
      <c r="L5" s="189">
        <f t="shared" si="1"/>
        <v>1</v>
      </c>
      <c r="M5" s="189">
        <f t="shared" si="2"/>
        <v>0</v>
      </c>
      <c r="N5" s="190">
        <f t="shared" si="3"/>
        <v>0</v>
      </c>
      <c r="O5" s="191" t="str">
        <f t="shared" si="4"/>
        <v>5/1</v>
      </c>
      <c r="P5" s="192">
        <f t="shared" si="5"/>
        <v>11</v>
      </c>
      <c r="Q5" s="185">
        <f t="shared" si="6"/>
        <v>1</v>
      </c>
      <c r="R5" s="135" t="str">
        <f t="shared" si="7"/>
        <v>明石南</v>
      </c>
    </row>
    <row r="6" spans="1:18" ht="36" customHeight="1">
      <c r="A6" s="57" t="s">
        <v>566</v>
      </c>
      <c r="B6" s="320" t="str">
        <f>IF(G2="","",G2)</f>
        <v>祇園北</v>
      </c>
      <c r="C6" s="322"/>
      <c r="D6" s="186" t="str">
        <f>IF(LEFT(G3,1)="W","L W/O",IF(LEFT(G3,1)="L","W W/O",IF(G3="-","-",RIGHT(G3,1)&amp;"-"&amp;LEFT(G3,1))))</f>
        <v>3-0</v>
      </c>
      <c r="E6" s="288" t="str">
        <f>IF(LEFT(G4,1)="W","L W/O",IF(LEFT(G4,1)="L","W W/O",IF(G4="-","-",RIGHT(G4,1)&amp;"-"&amp;LEFT(G4,1))))</f>
        <v>0-3</v>
      </c>
      <c r="F6" s="194" t="str">
        <f>IF(LEFT(G5,1)="W","L W/O",IF(LEFT(G5,1)="L","W W/O",IF(G5="-","-",RIGHT(G5,1)&amp;"-"&amp;LEFT(G5,1))))</f>
        <v>1-3</v>
      </c>
      <c r="G6" s="59"/>
      <c r="H6" s="60" t="s">
        <v>558</v>
      </c>
      <c r="I6" s="139" t="s">
        <v>563</v>
      </c>
      <c r="J6" s="187" t="s">
        <v>421</v>
      </c>
      <c r="K6" s="188">
        <f t="shared" si="0"/>
        <v>3</v>
      </c>
      <c r="L6" s="189">
        <f t="shared" si="1"/>
        <v>3</v>
      </c>
      <c r="M6" s="189">
        <f t="shared" si="2"/>
        <v>0</v>
      </c>
      <c r="N6" s="190">
        <f t="shared" si="3"/>
        <v>0</v>
      </c>
      <c r="O6" s="191" t="str">
        <f t="shared" si="4"/>
        <v>3/3</v>
      </c>
      <c r="P6" s="192">
        <f t="shared" si="5"/>
        <v>9</v>
      </c>
      <c r="Q6" s="185">
        <v>5</v>
      </c>
      <c r="R6" s="135" t="str">
        <f t="shared" si="7"/>
        <v>祇園北</v>
      </c>
    </row>
    <row r="7" spans="1:18" ht="36" customHeight="1">
      <c r="A7" s="57" t="s">
        <v>567</v>
      </c>
      <c r="B7" s="320" t="str">
        <f>IF(H2="","",H2)</f>
        <v>今治北Ａ</v>
      </c>
      <c r="C7" s="322"/>
      <c r="D7" s="186" t="str">
        <f>IF(LEFT(H3,1)="W","L W/O",IF(LEFT(H3,1)="L","W W/O",IF(H3="-","-",RIGHT(H3,1)&amp;"-"&amp;LEFT(H3,1))))</f>
        <v>3-2</v>
      </c>
      <c r="E7" s="194" t="str">
        <f>IF(LEFT(H4,1)="W","L W/O",IF(LEFT(H4,1)="L","W W/O",IF(H4="-","-",RIGHT(H4,1)&amp;"-"&amp;LEFT(H4,1))))</f>
        <v>3-2</v>
      </c>
      <c r="F7" s="194" t="str">
        <f>IF(LEFT(H5,1)="W","L W/O",IF(LEFT(H5,1)="L","W W/O",IF(H5="-","-",RIGHT(H5,1)&amp;"-"&amp;LEFT(H5,1))))</f>
        <v>1-3</v>
      </c>
      <c r="G7" s="194" t="str">
        <f>IF(LEFT(H6,1)="W","L W/O",IF(LEFT(H6,1)="L","W W/O",IF(H6="-","-",RIGHT(H6,1)&amp;"-"&amp;LEFT(H6,1))))</f>
        <v>3-0</v>
      </c>
      <c r="H7" s="59"/>
      <c r="I7" s="139" t="s">
        <v>419</v>
      </c>
      <c r="J7" s="289" t="s">
        <v>559</v>
      </c>
      <c r="K7" s="188">
        <f t="shared" si="0"/>
        <v>4</v>
      </c>
      <c r="L7" s="189">
        <f t="shared" si="1"/>
        <v>2</v>
      </c>
      <c r="M7" s="189">
        <f t="shared" si="2"/>
        <v>0</v>
      </c>
      <c r="N7" s="190">
        <f t="shared" si="3"/>
        <v>0</v>
      </c>
      <c r="O7" s="191" t="str">
        <f t="shared" si="4"/>
        <v>4/2</v>
      </c>
      <c r="P7" s="192">
        <f t="shared" si="5"/>
        <v>10</v>
      </c>
      <c r="Q7" s="185">
        <v>3</v>
      </c>
      <c r="R7" s="135" t="str">
        <f t="shared" si="7"/>
        <v>今治北Ａ</v>
      </c>
    </row>
    <row r="8" spans="1:18" ht="36" customHeight="1">
      <c r="A8" s="195" t="s">
        <v>568</v>
      </c>
      <c r="B8" s="359" t="str">
        <f>IF(I2="","",I2)</f>
        <v>川之石</v>
      </c>
      <c r="C8" s="360"/>
      <c r="D8" s="196" t="str">
        <f>IF(LEFT(I3,1)="W","L W/O",IF(LEFT(I3,1)="L","W W/O",IF(I3="-","-",RIGHT(I3,1)&amp;"-"&amp;LEFT(I3,1))))</f>
        <v>0-3</v>
      </c>
      <c r="E8" s="197" t="str">
        <f>IF(LEFT(I4,1)="W","L W/O",IF(LEFT(I4,1)="L","W W/O",IF(I4="-","-",RIGHT(I4,1)&amp;"-"&amp;LEFT(I4,1))))</f>
        <v>1-3</v>
      </c>
      <c r="F8" s="198" t="str">
        <f>IF(LEFT(I5,1)="W","L W/O",IF(LEFT(I5,1)="L","W W/O",IF(I5="-","-",RIGHT(I5,1)&amp;"-"&amp;LEFT(I5,1))))</f>
        <v>0-3</v>
      </c>
      <c r="G8" s="198" t="str">
        <f>IF(LEFT(I6,1)="W","L W/O",IF(LEFT(I6,1)="L","W W/O",IF(I6="-","-",RIGHT(I6,1)&amp;"-"&amp;LEFT(I6,1))))</f>
        <v>1-3</v>
      </c>
      <c r="H8" s="198" t="str">
        <f>IF(LEFT(I7,1)="W","L W/O",IF(LEFT(I7,1)="L","W W/O",IF(I7="-","-",RIGHT(I7,1)&amp;"-"&amp;LEFT(I7,1))))</f>
        <v>2-3</v>
      </c>
      <c r="I8" s="199"/>
      <c r="J8" s="187" t="s">
        <v>423</v>
      </c>
      <c r="K8" s="188">
        <f t="shared" si="0"/>
        <v>0</v>
      </c>
      <c r="L8" s="189">
        <f t="shared" si="1"/>
        <v>6</v>
      </c>
      <c r="M8" s="189">
        <f t="shared" si="2"/>
        <v>0</v>
      </c>
      <c r="N8" s="190">
        <f t="shared" si="3"/>
        <v>0</v>
      </c>
      <c r="O8" s="200" t="str">
        <f t="shared" si="4"/>
        <v>0/6</v>
      </c>
      <c r="P8" s="201">
        <f t="shared" si="5"/>
        <v>6</v>
      </c>
      <c r="Q8" s="185">
        <f t="shared" si="6"/>
        <v>7</v>
      </c>
      <c r="R8" s="135" t="str">
        <f t="shared" si="7"/>
        <v>川之石</v>
      </c>
    </row>
    <row r="9" spans="1:18" ht="36" customHeight="1" thickBot="1">
      <c r="A9" s="202" t="s">
        <v>569</v>
      </c>
      <c r="B9" s="304" t="str">
        <f>IF(J2="","",J2)</f>
        <v>宇和島東</v>
      </c>
      <c r="C9" s="305"/>
      <c r="D9" s="203" t="str">
        <f>IF(LEFT(J3,1)="W","L W/O",IF(LEFT(J3,1)="L","W W/O",IF(J3="-","-",RIGHT(J3,1)&amp;"-"&amp;LEFT(J3,1))))</f>
        <v>3-1</v>
      </c>
      <c r="E9" s="204" t="str">
        <f>IF(LEFT(J4,1)="W","L W/O",IF(LEFT(J4,1)="L","W W/O",IF(J4="-","-",RIGHT(J4,1)&amp;"-"&amp;LEFT(J4,1))))</f>
        <v>3-0</v>
      </c>
      <c r="F9" s="204" t="str">
        <f>IF(LEFT(J5,1)="W","L W/O",IF(LEFT(J5,1)="L","W W/O",IF(J5="-","-",RIGHT(J5,1)&amp;"-"&amp;LEFT(J5,1))))</f>
        <v>2-3</v>
      </c>
      <c r="G9" s="204" t="str">
        <f>IF(LEFT(J6,1)="W","L W/O",IF(LEFT(J6,1)="L","W W/O",IF(J6="-","-",RIGHT(J6,1)&amp;"-"&amp;LEFT(J6,1))))</f>
        <v>1-3</v>
      </c>
      <c r="H9" s="290" t="str">
        <f>IF(LEFT(J7,1)="W","L W/O",IF(LEFT(J7,1)="L","W W/O",IF(J7="-","-",RIGHT(J7,1)&amp;"-"&amp;LEFT(J7,1))))</f>
        <v>3-2</v>
      </c>
      <c r="I9" s="204" t="str">
        <f>IF(LEFT(J8,1)="W","L W/O",IF(LEFT(J8,1)="L","W W/O",IF(J8="-","-",RIGHT(J8,1)&amp;"-"&amp;LEFT(J8,1))))</f>
        <v>3-2</v>
      </c>
      <c r="J9" s="205"/>
      <c r="K9" s="206">
        <f t="shared" si="0"/>
        <v>4</v>
      </c>
      <c r="L9" s="207">
        <f t="shared" si="1"/>
        <v>2</v>
      </c>
      <c r="M9" s="207">
        <f t="shared" si="2"/>
        <v>0</v>
      </c>
      <c r="N9" s="208">
        <f t="shared" si="3"/>
        <v>0</v>
      </c>
      <c r="O9" s="209" t="str">
        <f t="shared" si="4"/>
        <v>4/2</v>
      </c>
      <c r="P9" s="210">
        <f t="shared" si="5"/>
        <v>10</v>
      </c>
      <c r="Q9" s="286">
        <f t="shared" si="6"/>
        <v>2</v>
      </c>
      <c r="R9" s="135" t="str">
        <f t="shared" si="7"/>
        <v>宇和島東</v>
      </c>
    </row>
    <row r="10" spans="1:17" ht="36" customHeight="1" thickBot="1">
      <c r="A10" s="212"/>
      <c r="B10" s="213"/>
      <c r="C10" s="213"/>
      <c r="D10" s="122"/>
      <c r="E10" s="122"/>
      <c r="F10" s="122"/>
      <c r="G10" s="122"/>
      <c r="H10" s="122"/>
      <c r="I10" s="122"/>
      <c r="J10" s="214"/>
      <c r="K10" s="215"/>
      <c r="L10" s="215"/>
      <c r="M10" s="215"/>
      <c r="N10" s="215"/>
      <c r="O10" s="216"/>
      <c r="P10" s="216"/>
      <c r="Q10" s="216"/>
    </row>
    <row r="11" spans="1:17" ht="36" customHeight="1" thickBot="1">
      <c r="A11" s="357" t="s">
        <v>570</v>
      </c>
      <c r="B11" s="358"/>
      <c r="C11" s="40" t="s">
        <v>571</v>
      </c>
      <c r="D11" s="41" t="str">
        <f>IF('予選ﾘｰｸﾞ順位'!I15="","",'予選ﾘｰｸﾞ順位'!I15)</f>
        <v>明石西</v>
      </c>
      <c r="E11" s="42" t="str">
        <f>IF('予選ﾘｰｸﾞ順位'!J15="","",'予選ﾘｰｸﾞ順位'!J15)</f>
        <v>小倉西</v>
      </c>
      <c r="F11" s="42" t="str">
        <f>IF('予選ﾘｰｸﾞ順位'!K15="","",'予選ﾘｰｸﾞ順位'!K15)</f>
        <v>徳島商業</v>
      </c>
      <c r="G11" s="42" t="str">
        <f>IF('予選ﾘｰｸﾞ順位'!L15="","",'予選ﾘｰｸﾞ順位'!L15)</f>
        <v>高松商業Ａ</v>
      </c>
      <c r="H11" s="42" t="str">
        <f>IF('予選ﾘｰｸﾞ順位'!M15="","",'予選ﾘｰｸﾞ順位'!M15)</f>
        <v>佐賀商Ａ</v>
      </c>
      <c r="I11" s="42" t="str">
        <f>IF('予選ﾘｰｸﾞ順位'!N15="","",'予選ﾘｰｸﾞ順位'!N15)</f>
        <v>高松中央Ａ</v>
      </c>
      <c r="J11" s="42" t="str">
        <f>IF('予選ﾘｰｸﾞ順位'!O15="","",'予選ﾘｰｸﾞ順位'!O15)</f>
        <v>新居浜南</v>
      </c>
      <c r="K11" s="173" t="s">
        <v>191</v>
      </c>
      <c r="L11" s="91" t="s">
        <v>192</v>
      </c>
      <c r="M11" s="91" t="s">
        <v>193</v>
      </c>
      <c r="N11" s="174" t="s">
        <v>194</v>
      </c>
      <c r="O11" s="175" t="s">
        <v>189</v>
      </c>
      <c r="P11" s="176" t="s">
        <v>190</v>
      </c>
      <c r="Q11" s="177" t="s">
        <v>195</v>
      </c>
    </row>
    <row r="12" spans="1:18" ht="36" customHeight="1">
      <c r="A12" s="178" t="s">
        <v>572</v>
      </c>
      <c r="B12" s="323" t="str">
        <f>IF(D11="","",D11)</f>
        <v>明石西</v>
      </c>
      <c r="C12" s="324"/>
      <c r="D12" s="179"/>
      <c r="E12" s="50" t="s">
        <v>706</v>
      </c>
      <c r="F12" s="50" t="s">
        <v>419</v>
      </c>
      <c r="G12" s="50" t="s">
        <v>561</v>
      </c>
      <c r="H12" s="291" t="s">
        <v>559</v>
      </c>
      <c r="I12" s="137" t="s">
        <v>563</v>
      </c>
      <c r="J12" s="147" t="s">
        <v>561</v>
      </c>
      <c r="K12" s="180">
        <f aca="true" t="shared" si="8" ref="K12:K18">IF(LEFT(J12,1)="3",1,0)+IF(LEFT(I12,1)="3",1,0)+IF(LEFT(H12,1)="3",1,0)+IF(LEFT(G12,1)="3",1,0)+IF(LEFT(F12,1)="3",1,0)+IF(LEFT(E12,1)="3",1,0)+IF(LEFT(D12,1)="3",1,0)</f>
        <v>2</v>
      </c>
      <c r="L12" s="181">
        <f aca="true" t="shared" si="9" ref="L12:L18">IF(RIGHT(J12,1)="3",1,0)+IF(RIGHT(I12,1)="3",1,0)+IF(RIGHT(H12,1)="3",1,0)+IF(RIGHT(G12,1)="3",1,0)+IF(RIGHT(F12,1)="3",1,0)+IF(RIGHT(E12,1)="3",1,0)+IF(RIGHT(D12,1)="3",1,0)</f>
        <v>3</v>
      </c>
      <c r="M12" s="181">
        <f aca="true" t="shared" si="10" ref="M12:M18">IF(LEFT(J12,1)="W",1,0)+IF(LEFT(I12,1)="W",1,0)+IF(LEFT(H12,1)="W",1,0)+IF(LEFT(G12,1)="W",1,0)+IF(LEFT(F12,1)="W",1,0)+IF(LEFT(E12,1)="W",1,0)+IF(LEFT(D12,1)="W",1,0)</f>
        <v>1</v>
      </c>
      <c r="N12" s="182">
        <f aca="true" t="shared" si="11" ref="N12:N18">IF(LEFT(J12,1)="L",1,0)+IF(LEFT(I12,1)="L",1,0)+IF(LEFT(H12,1)="L",1,0)+IF(LEFT(G12,1)="L",1,0)+IF(LEFT(F12,1)="L",1,0)+IF(LEFT(E12,1)="L",1,0)+IF(LEFT(D12,1)="L",1,0)</f>
        <v>0</v>
      </c>
      <c r="O12" s="183" t="str">
        <f aca="true" t="shared" si="12" ref="O12:O18">IF(SUM(K12:N12)=0,"/",K12+M12&amp;"/"&amp;L12+N12)</f>
        <v>3/3</v>
      </c>
      <c r="P12" s="184">
        <f aca="true" t="shared" si="13" ref="P12:P18">IF(SUM(K12:N12)=0,"",K12*2+L12+M12*2)</f>
        <v>9</v>
      </c>
      <c r="Q12" s="285">
        <v>4</v>
      </c>
      <c r="R12" s="135" t="str">
        <f aca="true" t="shared" si="14" ref="R12:R18">B12</f>
        <v>明石西</v>
      </c>
    </row>
    <row r="13" spans="1:18" ht="36" customHeight="1">
      <c r="A13" s="57" t="s">
        <v>573</v>
      </c>
      <c r="B13" s="320" t="str">
        <f>IF(E11="","",E11)</f>
        <v>小倉西</v>
      </c>
      <c r="C13" s="322"/>
      <c r="D13" s="186" t="str">
        <f>IF(LEFT(E12,1)="W","L W/O",IF(LEFT(E12,1)="L","W W/O",IF(E12="-","-",RIGHT(E12,1)&amp;"-"&amp;LEFT(E12,1))))</f>
        <v>L W/O</v>
      </c>
      <c r="E13" s="59"/>
      <c r="F13" s="60" t="s">
        <v>560</v>
      </c>
      <c r="G13" s="60" t="s">
        <v>703</v>
      </c>
      <c r="H13" s="60" t="s">
        <v>563</v>
      </c>
      <c r="I13" s="139" t="s">
        <v>702</v>
      </c>
      <c r="J13" s="187" t="s">
        <v>558</v>
      </c>
      <c r="K13" s="188">
        <f t="shared" si="8"/>
        <v>2</v>
      </c>
      <c r="L13" s="189">
        <f t="shared" si="9"/>
        <v>1</v>
      </c>
      <c r="M13" s="189">
        <f t="shared" si="10"/>
        <v>0</v>
      </c>
      <c r="N13" s="190">
        <f t="shared" si="11"/>
        <v>3</v>
      </c>
      <c r="O13" s="191" t="str">
        <f t="shared" si="12"/>
        <v>2/4</v>
      </c>
      <c r="P13" s="192">
        <f t="shared" si="13"/>
        <v>5</v>
      </c>
      <c r="Q13" s="193">
        <f aca="true" t="shared" si="15" ref="Q13:Q18">IF(SUM(K13:N13)=0,"",RANK(P13,$P$12:$P$18,0))</f>
        <v>7</v>
      </c>
      <c r="R13" s="135" t="str">
        <f t="shared" si="14"/>
        <v>小倉西</v>
      </c>
    </row>
    <row r="14" spans="1:18" ht="36" customHeight="1">
      <c r="A14" s="57" t="s">
        <v>574</v>
      </c>
      <c r="B14" s="320" t="str">
        <f>IF(F11="","",F11)</f>
        <v>徳島商業</v>
      </c>
      <c r="C14" s="322"/>
      <c r="D14" s="186" t="str">
        <f>IF(LEFT(F12,1)="W","L W/O",IF(LEFT(F12,1)="L","W W/O",IF(F12="-","-",RIGHT(F12,1)&amp;"-"&amp;LEFT(F12,1))))</f>
        <v>2-3</v>
      </c>
      <c r="E14" s="194" t="str">
        <f>IF(LEFT(F13,1)="W","L W/O",IF(LEFT(F13,1)="L","W W/O",IF(F13="-","-",RIGHT(F13,1)&amp;"-"&amp;LEFT(F13,1))))</f>
        <v>0-3</v>
      </c>
      <c r="F14" s="59"/>
      <c r="G14" s="60" t="s">
        <v>561</v>
      </c>
      <c r="H14" s="60" t="s">
        <v>558</v>
      </c>
      <c r="I14" s="293" t="s">
        <v>563</v>
      </c>
      <c r="J14" s="187" t="s">
        <v>558</v>
      </c>
      <c r="K14" s="188">
        <f t="shared" si="8"/>
        <v>1</v>
      </c>
      <c r="L14" s="189">
        <f t="shared" si="9"/>
        <v>5</v>
      </c>
      <c r="M14" s="189">
        <f t="shared" si="10"/>
        <v>0</v>
      </c>
      <c r="N14" s="190">
        <f t="shared" si="11"/>
        <v>0</v>
      </c>
      <c r="O14" s="191" t="str">
        <f t="shared" si="12"/>
        <v>1/5</v>
      </c>
      <c r="P14" s="192">
        <f t="shared" si="13"/>
        <v>7</v>
      </c>
      <c r="Q14" s="193">
        <f t="shared" si="15"/>
        <v>5</v>
      </c>
      <c r="R14" s="135" t="str">
        <f t="shared" si="14"/>
        <v>徳島商業</v>
      </c>
    </row>
    <row r="15" spans="1:18" ht="36" customHeight="1">
      <c r="A15" s="57" t="s">
        <v>575</v>
      </c>
      <c r="B15" s="320" t="str">
        <f>IF(G11="","",G11)</f>
        <v>高松商業Ａ</v>
      </c>
      <c r="C15" s="322"/>
      <c r="D15" s="186" t="str">
        <f>IF(LEFT(G12,1)="W","L W/O",IF(LEFT(G12,1)="L","W W/O",IF(G12="-","-",RIGHT(G12,1)&amp;"-"&amp;LEFT(G12,1))))</f>
        <v>3-1</v>
      </c>
      <c r="E15" s="194" t="str">
        <f>IF(LEFT(G13,1)="W","L W/O",IF(LEFT(G13,1)="L","W W/O",IF(G13="-","-",RIGHT(G13,1)&amp;"-"&amp;LEFT(G13,1))))</f>
        <v>W W/O</v>
      </c>
      <c r="F15" s="194" t="str">
        <f>IF(LEFT(G14,1)="W","L W/O",IF(LEFT(G14,1)="L","W W/O",IF(G14="-","-",RIGHT(G14,1)&amp;"-"&amp;LEFT(G14,1))))</f>
        <v>3-1</v>
      </c>
      <c r="G15" s="59"/>
      <c r="H15" s="60" t="s">
        <v>563</v>
      </c>
      <c r="I15" s="139" t="s">
        <v>421</v>
      </c>
      <c r="J15" s="187" t="s">
        <v>421</v>
      </c>
      <c r="K15" s="188">
        <f t="shared" si="8"/>
        <v>5</v>
      </c>
      <c r="L15" s="189">
        <f t="shared" si="9"/>
        <v>0</v>
      </c>
      <c r="M15" s="189">
        <f t="shared" si="10"/>
        <v>1</v>
      </c>
      <c r="N15" s="190">
        <f t="shared" si="11"/>
        <v>0</v>
      </c>
      <c r="O15" s="191" t="str">
        <f t="shared" si="12"/>
        <v>6/0</v>
      </c>
      <c r="P15" s="192">
        <f t="shared" si="13"/>
        <v>12</v>
      </c>
      <c r="Q15" s="193">
        <f t="shared" si="15"/>
        <v>1</v>
      </c>
      <c r="R15" s="135" t="str">
        <f t="shared" si="14"/>
        <v>高松商業Ａ</v>
      </c>
    </row>
    <row r="16" spans="1:18" ht="36" customHeight="1">
      <c r="A16" s="57" t="s">
        <v>576</v>
      </c>
      <c r="B16" s="320" t="str">
        <f>IF(H11="","",H11)</f>
        <v>佐賀商Ａ</v>
      </c>
      <c r="C16" s="322"/>
      <c r="D16" s="292" t="str">
        <f>IF(LEFT(H12,1)="W","L W/O",IF(LEFT(H12,1)="L","W W/O",IF(H12="-","-",RIGHT(H12,1)&amp;"-"&amp;LEFT(H12,1))))</f>
        <v>3-2</v>
      </c>
      <c r="E16" s="194" t="str">
        <f>IF(LEFT(H13,1)="W","L W/O",IF(LEFT(H13,1)="L","W W/O",IF(H13="-","-",RIGHT(H13,1)&amp;"-"&amp;LEFT(H13,1))))</f>
        <v>1-3</v>
      </c>
      <c r="F16" s="194" t="str">
        <f>IF(LEFT(H14,1)="W","L W/O",IF(LEFT(H14,1)="L","W W/O",IF(H14="-","-",RIGHT(H14,1)&amp;"-"&amp;LEFT(H14,1))))</f>
        <v>3-0</v>
      </c>
      <c r="G16" s="194" t="str">
        <f>IF(LEFT(H15,1)="W","L W/O",IF(LEFT(H15,1)="L","W W/O",IF(H15="-","-",RIGHT(H15,1)&amp;"-"&amp;LEFT(H15,1))))</f>
        <v>1-3</v>
      </c>
      <c r="H16" s="59"/>
      <c r="I16" s="139" t="s">
        <v>419</v>
      </c>
      <c r="J16" s="187" t="s">
        <v>559</v>
      </c>
      <c r="K16" s="188">
        <f t="shared" si="8"/>
        <v>3</v>
      </c>
      <c r="L16" s="189">
        <f t="shared" si="9"/>
        <v>3</v>
      </c>
      <c r="M16" s="189">
        <f t="shared" si="10"/>
        <v>0</v>
      </c>
      <c r="N16" s="190">
        <f t="shared" si="11"/>
        <v>0</v>
      </c>
      <c r="O16" s="191" t="str">
        <f t="shared" si="12"/>
        <v>3/3</v>
      </c>
      <c r="P16" s="192">
        <f t="shared" si="13"/>
        <v>9</v>
      </c>
      <c r="Q16" s="193">
        <f t="shared" si="15"/>
        <v>3</v>
      </c>
      <c r="R16" s="135" t="str">
        <f t="shared" si="14"/>
        <v>佐賀商Ａ</v>
      </c>
    </row>
    <row r="17" spans="1:18" ht="36" customHeight="1">
      <c r="A17" s="195" t="s">
        <v>577</v>
      </c>
      <c r="B17" s="359" t="str">
        <f>IF(I11="","",I11)</f>
        <v>高松中央Ａ</v>
      </c>
      <c r="C17" s="360"/>
      <c r="D17" s="196" t="str">
        <f>IF(LEFT(I12,1)="W","L W/O",IF(LEFT(I12,1)="L","W W/O",IF(I12="-","-",RIGHT(I12,1)&amp;"-"&amp;LEFT(I12,1))))</f>
        <v>1-3</v>
      </c>
      <c r="E17" s="197" t="str">
        <f>IF(LEFT(I13,1)="W","L W/O",IF(LEFT(I13,1)="L","W W/O",IF(I13="-","-",RIGHT(I13,1)&amp;"-"&amp;LEFT(I13,1))))</f>
        <v>W W/O</v>
      </c>
      <c r="F17" s="294" t="str">
        <f>IF(LEFT(I14,1)="W","L W/O",IF(LEFT(I14,1)="L","W W/O",IF(I14="-","-",RIGHT(I14,1)&amp;"-"&amp;LEFT(I14,1))))</f>
        <v>1-3</v>
      </c>
      <c r="G17" s="198" t="str">
        <f>IF(LEFT(I15,1)="W","L W/O",IF(LEFT(I15,1)="L","W W/O",IF(I15="-","-",RIGHT(I15,1)&amp;"-"&amp;LEFT(I15,1))))</f>
        <v>1-3</v>
      </c>
      <c r="H17" s="198" t="str">
        <f>IF(LEFT(I16,1)="W","L W/O",IF(LEFT(I16,1)="L","W W/O",IF(I16="-","-",RIGHT(I16,1)&amp;"-"&amp;LEFT(I16,1))))</f>
        <v>2-3</v>
      </c>
      <c r="I17" s="199"/>
      <c r="J17" s="187" t="s">
        <v>704</v>
      </c>
      <c r="K17" s="188">
        <f t="shared" si="8"/>
        <v>0</v>
      </c>
      <c r="L17" s="189">
        <f t="shared" si="9"/>
        <v>5</v>
      </c>
      <c r="M17" s="189">
        <f t="shared" si="10"/>
        <v>1</v>
      </c>
      <c r="N17" s="190">
        <f t="shared" si="11"/>
        <v>0</v>
      </c>
      <c r="O17" s="200" t="str">
        <f t="shared" si="12"/>
        <v>1/5</v>
      </c>
      <c r="P17" s="201">
        <f t="shared" si="13"/>
        <v>7</v>
      </c>
      <c r="Q17" s="193">
        <v>6</v>
      </c>
      <c r="R17" s="135" t="str">
        <f t="shared" si="14"/>
        <v>高松中央Ａ</v>
      </c>
    </row>
    <row r="18" spans="1:18" ht="36" customHeight="1" thickBot="1">
      <c r="A18" s="202" t="s">
        <v>578</v>
      </c>
      <c r="B18" s="304" t="str">
        <f>IF(J11="","",J11)</f>
        <v>新居浜南</v>
      </c>
      <c r="C18" s="305"/>
      <c r="D18" s="203" t="str">
        <f>IF(LEFT(J12,1)="W","L W/O",IF(LEFT(J12,1)="L","W W/O",IF(J12="-","-",RIGHT(J12,1)&amp;"-"&amp;LEFT(J12,1))))</f>
        <v>3-1</v>
      </c>
      <c r="E18" s="204" t="str">
        <f>IF(LEFT(J13,1)="W","L W/O",IF(LEFT(J13,1)="L","W W/O",IF(J13="-","-",RIGHT(J13,1)&amp;"-"&amp;LEFT(J13,1))))</f>
        <v>3-0</v>
      </c>
      <c r="F18" s="204" t="str">
        <f>IF(LEFT(J14,1)="W","L W/O",IF(LEFT(J14,1)="L","W W/O",IF(J14="-","-",RIGHT(J14,1)&amp;"-"&amp;LEFT(J14,1))))</f>
        <v>3-0</v>
      </c>
      <c r="G18" s="204" t="str">
        <f>IF(LEFT(J15,1)="W","L W/O",IF(LEFT(J15,1)="L","W W/O",IF(J15="-","-",RIGHT(J15,1)&amp;"-"&amp;LEFT(J15,1))))</f>
        <v>1-3</v>
      </c>
      <c r="H18" s="204" t="str">
        <f>IF(LEFT(J16,1)="W","L W/O",IF(LEFT(J16,1)="L","W W/O",IF(J16="-","-",RIGHT(J16,1)&amp;"-"&amp;LEFT(J16,1))))</f>
        <v>3-2</v>
      </c>
      <c r="I18" s="204" t="str">
        <f>IF(LEFT(J17,1)="W","L W/O",IF(LEFT(J17,1)="L","W W/O",IF(J17="-","-",RIGHT(J17,1)&amp;"-"&amp;LEFT(J17,1))))</f>
        <v>3-1</v>
      </c>
      <c r="J18" s="205"/>
      <c r="K18" s="206">
        <f t="shared" si="8"/>
        <v>5</v>
      </c>
      <c r="L18" s="207">
        <f t="shared" si="9"/>
        <v>1</v>
      </c>
      <c r="M18" s="207">
        <f t="shared" si="10"/>
        <v>0</v>
      </c>
      <c r="N18" s="208">
        <f t="shared" si="11"/>
        <v>0</v>
      </c>
      <c r="O18" s="209" t="str">
        <f t="shared" si="12"/>
        <v>5/1</v>
      </c>
      <c r="P18" s="210">
        <f t="shared" si="13"/>
        <v>11</v>
      </c>
      <c r="Q18" s="211">
        <f t="shared" si="15"/>
        <v>2</v>
      </c>
      <c r="R18" s="135" t="str">
        <f t="shared" si="14"/>
        <v>新居浜南</v>
      </c>
    </row>
    <row r="19" spans="1:18" s="220" customFormat="1" ht="36" customHeight="1" thickBot="1">
      <c r="A19" s="217"/>
      <c r="B19" s="218"/>
      <c r="C19" s="218"/>
      <c r="D19" s="122"/>
      <c r="E19" s="122"/>
      <c r="F19" s="122"/>
      <c r="G19" s="122"/>
      <c r="H19" s="122"/>
      <c r="I19" s="214"/>
      <c r="J19" s="214"/>
      <c r="K19" s="80"/>
      <c r="L19" s="80"/>
      <c r="M19" s="80"/>
      <c r="N19" s="80"/>
      <c r="O19" s="219"/>
      <c r="P19" s="219"/>
      <c r="Q19" s="219"/>
      <c r="R19" s="251"/>
    </row>
    <row r="20" spans="1:18" ht="36" customHeight="1" thickBot="1">
      <c r="A20" s="212"/>
      <c r="B20" s="355" t="s">
        <v>226</v>
      </c>
      <c r="C20" s="356"/>
      <c r="D20" s="221" t="s">
        <v>227</v>
      </c>
      <c r="E20" s="222" t="s">
        <v>228</v>
      </c>
      <c r="F20" s="222" t="s">
        <v>229</v>
      </c>
      <c r="G20" s="222" t="s">
        <v>230</v>
      </c>
      <c r="H20" s="222" t="s">
        <v>231</v>
      </c>
      <c r="I20" s="222" t="s">
        <v>232</v>
      </c>
      <c r="J20" s="223" t="s">
        <v>233</v>
      </c>
      <c r="K20" s="215"/>
      <c r="L20" s="215"/>
      <c r="M20" s="215"/>
      <c r="N20" s="215"/>
      <c r="O20" s="223" t="s">
        <v>234</v>
      </c>
      <c r="P20" s="216"/>
      <c r="Q20" s="216"/>
      <c r="R20" s="283"/>
    </row>
    <row r="21" spans="1:18" ht="36" customHeight="1">
      <c r="A21" s="212"/>
      <c r="B21" s="326" t="s">
        <v>579</v>
      </c>
      <c r="C21" s="327"/>
      <c r="D21" s="225" t="s">
        <v>520</v>
      </c>
      <c r="E21" s="226" t="s">
        <v>521</v>
      </c>
      <c r="F21" s="226" t="s">
        <v>522</v>
      </c>
      <c r="G21" s="226" t="s">
        <v>237</v>
      </c>
      <c r="H21" s="226" t="s">
        <v>238</v>
      </c>
      <c r="I21" s="226" t="s">
        <v>239</v>
      </c>
      <c r="J21" s="227" t="s">
        <v>240</v>
      </c>
      <c r="K21" s="228"/>
      <c r="L21" s="228"/>
      <c r="M21" s="228"/>
      <c r="N21" s="228"/>
      <c r="O21" s="229" t="s">
        <v>523</v>
      </c>
      <c r="P21" s="216"/>
      <c r="Q21" s="216"/>
      <c r="R21" s="284"/>
    </row>
    <row r="22" spans="1:18" ht="36" customHeight="1">
      <c r="A22" s="212"/>
      <c r="B22" s="353" t="s">
        <v>580</v>
      </c>
      <c r="C22" s="354"/>
      <c r="D22" s="164" t="s">
        <v>525</v>
      </c>
      <c r="E22" s="165" t="s">
        <v>236</v>
      </c>
      <c r="F22" s="165" t="s">
        <v>526</v>
      </c>
      <c r="G22" s="165" t="s">
        <v>527</v>
      </c>
      <c r="H22" s="165" t="s">
        <v>314</v>
      </c>
      <c r="I22" s="165" t="s">
        <v>315</v>
      </c>
      <c r="J22" s="231" t="s">
        <v>528</v>
      </c>
      <c r="K22" s="232"/>
      <c r="L22" s="232"/>
      <c r="M22" s="232"/>
      <c r="N22" s="232"/>
      <c r="O22" s="233" t="s">
        <v>529</v>
      </c>
      <c r="P22" s="216"/>
      <c r="Q22" s="216"/>
      <c r="R22" s="284"/>
    </row>
    <row r="23" spans="1:18" ht="36" customHeight="1">
      <c r="A23" s="212"/>
      <c r="B23" s="297" t="s">
        <v>581</v>
      </c>
      <c r="C23" s="298"/>
      <c r="D23" s="102" t="s">
        <v>316</v>
      </c>
      <c r="E23" s="103" t="s">
        <v>312</v>
      </c>
      <c r="F23" s="103" t="s">
        <v>313</v>
      </c>
      <c r="G23" s="103" t="s">
        <v>531</v>
      </c>
      <c r="H23" s="103" t="s">
        <v>532</v>
      </c>
      <c r="I23" s="103" t="s">
        <v>324</v>
      </c>
      <c r="J23" s="234" t="s">
        <v>533</v>
      </c>
      <c r="K23" s="235"/>
      <c r="L23" s="235"/>
      <c r="M23" s="235"/>
      <c r="N23" s="235"/>
      <c r="O23" s="236" t="s">
        <v>534</v>
      </c>
      <c r="P23" s="216"/>
      <c r="Q23" s="216"/>
      <c r="R23" s="284"/>
    </row>
    <row r="24" spans="2:18" ht="36" customHeight="1">
      <c r="B24" s="318" t="s">
        <v>582</v>
      </c>
      <c r="C24" s="306"/>
      <c r="D24" s="109" t="s">
        <v>536</v>
      </c>
      <c r="E24" s="110" t="s">
        <v>537</v>
      </c>
      <c r="F24" s="110" t="s">
        <v>538</v>
      </c>
      <c r="G24" s="110" t="s">
        <v>539</v>
      </c>
      <c r="H24" s="110" t="s">
        <v>540</v>
      </c>
      <c r="I24" s="110" t="s">
        <v>330</v>
      </c>
      <c r="J24" s="237" t="s">
        <v>328</v>
      </c>
      <c r="K24" s="238"/>
      <c r="L24" s="238"/>
      <c r="M24" s="238"/>
      <c r="N24" s="238"/>
      <c r="O24" s="239" t="s">
        <v>541</v>
      </c>
      <c r="R24" s="284"/>
    </row>
    <row r="25" spans="2:18" ht="36" customHeight="1">
      <c r="B25" s="353" t="s">
        <v>583</v>
      </c>
      <c r="C25" s="354"/>
      <c r="D25" s="164" t="s">
        <v>543</v>
      </c>
      <c r="E25" s="165" t="s">
        <v>544</v>
      </c>
      <c r="F25" s="165" t="s">
        <v>347</v>
      </c>
      <c r="G25" s="165" t="s">
        <v>339</v>
      </c>
      <c r="H25" s="165" t="s">
        <v>545</v>
      </c>
      <c r="I25" s="165" t="s">
        <v>546</v>
      </c>
      <c r="J25" s="231" t="s">
        <v>338</v>
      </c>
      <c r="K25" s="240"/>
      <c r="L25" s="240"/>
      <c r="M25" s="240"/>
      <c r="N25" s="240"/>
      <c r="O25" s="233" t="s">
        <v>547</v>
      </c>
      <c r="R25" s="284"/>
    </row>
    <row r="26" spans="2:18" ht="36" customHeight="1" thickBot="1">
      <c r="B26" s="307" t="s">
        <v>584</v>
      </c>
      <c r="C26" s="308"/>
      <c r="D26" s="114" t="s">
        <v>340</v>
      </c>
      <c r="E26" s="115" t="s">
        <v>549</v>
      </c>
      <c r="F26" s="115" t="s">
        <v>332</v>
      </c>
      <c r="G26" s="115" t="s">
        <v>550</v>
      </c>
      <c r="H26" s="115" t="s">
        <v>551</v>
      </c>
      <c r="I26" s="115" t="s">
        <v>344</v>
      </c>
      <c r="J26" s="241" t="s">
        <v>345</v>
      </c>
      <c r="K26" s="242"/>
      <c r="L26" s="242"/>
      <c r="M26" s="242"/>
      <c r="N26" s="242"/>
      <c r="O26" s="243" t="s">
        <v>552</v>
      </c>
      <c r="R26" s="284"/>
    </row>
    <row r="27" spans="10:15" ht="36" customHeight="1" thickBot="1">
      <c r="J27" s="244" t="s">
        <v>343</v>
      </c>
      <c r="O27" s="245" t="s">
        <v>554</v>
      </c>
    </row>
    <row r="28" ht="36" customHeight="1">
      <c r="H28" s="246"/>
    </row>
  </sheetData>
  <sheetProtection/>
  <mergeCells count="25">
    <mergeCell ref="B4:C4"/>
    <mergeCell ref="B5:C5"/>
    <mergeCell ref="B3:C3"/>
    <mergeCell ref="A1:B1"/>
    <mergeCell ref="C1:D1"/>
    <mergeCell ref="A2:B2"/>
    <mergeCell ref="B6:C6"/>
    <mergeCell ref="B7:C7"/>
    <mergeCell ref="B25:C25"/>
    <mergeCell ref="B18:C18"/>
    <mergeCell ref="B20:C20"/>
    <mergeCell ref="B9:C9"/>
    <mergeCell ref="B15:C15"/>
    <mergeCell ref="B14:C14"/>
    <mergeCell ref="B16:C16"/>
    <mergeCell ref="B26:C26"/>
    <mergeCell ref="B23:C23"/>
    <mergeCell ref="B24:C24"/>
    <mergeCell ref="B8:C8"/>
    <mergeCell ref="A11:B11"/>
    <mergeCell ref="B12:C12"/>
    <mergeCell ref="B13:C13"/>
    <mergeCell ref="B17:C17"/>
    <mergeCell ref="B21:C21"/>
    <mergeCell ref="B22:C22"/>
  </mergeCells>
  <conditionalFormatting sqref="Q3:Q9">
    <cfRule type="expression" priority="1" dxfId="1" stopIfTrue="1">
      <formula>COUNTIF($Q$3:$Q$9,Q3)&gt;1</formula>
    </cfRule>
  </conditionalFormatting>
  <conditionalFormatting sqref="Q12:Q18">
    <cfRule type="expression" priority="2" dxfId="1" stopIfTrue="1">
      <formula>COUNTIF($Q$12:$Q$18,Q12)&gt;1</formula>
    </cfRule>
  </conditionalFormatting>
  <dataValidations count="1">
    <dataValidation allowBlank="1" showInputMessage="1" showErrorMessage="1" imeMode="off" sqref="I13:J16 F13:H13 H14:H15 G14 E12:J12 I4:J7 F4:H4 H5:H6 G5 E3:J3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3"/>
  <headerFooter alignWithMargins="0">
    <oddFooter>&amp;C－２０－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28"/>
  <sheetViews>
    <sheetView zoomScale="75" zoomScaleNormal="75" workbookViewId="0" topLeftCell="A1">
      <selection activeCell="I15" sqref="I15"/>
    </sheetView>
  </sheetViews>
  <sheetFormatPr defaultColWidth="9.00390625" defaultRowHeight="30" customHeight="1"/>
  <cols>
    <col min="1" max="2" width="4.625" style="1" customWidth="1"/>
    <col min="3" max="10" width="10.625" style="1" customWidth="1"/>
    <col min="11" max="14" width="6.875" style="1" hidden="1" customWidth="1"/>
    <col min="15" max="15" width="10.75390625" style="1" customWidth="1"/>
    <col min="16" max="17" width="5.625" style="1" customWidth="1"/>
    <col min="18" max="18" width="10.625" style="135" customWidth="1"/>
    <col min="19" max="16384" width="9.00390625" style="1" customWidth="1"/>
  </cols>
  <sheetData>
    <row r="1" spans="1:5" ht="36" customHeight="1" thickBot="1">
      <c r="A1" s="309" t="s">
        <v>169</v>
      </c>
      <c r="B1" s="309"/>
      <c r="C1" s="309" t="s">
        <v>185</v>
      </c>
      <c r="D1" s="309"/>
      <c r="E1" s="37" t="s">
        <v>350</v>
      </c>
    </row>
    <row r="2" spans="1:17" ht="36" customHeight="1" thickBot="1">
      <c r="A2" s="357" t="s">
        <v>585</v>
      </c>
      <c r="B2" s="358"/>
      <c r="C2" s="40" t="s">
        <v>586</v>
      </c>
      <c r="D2" s="41" t="str">
        <f>IF('予選ﾘｰｸﾞ順位'!B16="","",'予選ﾘｰｸﾞ順位'!B16)</f>
        <v>高松中央Ｂ</v>
      </c>
      <c r="E2" s="42" t="str">
        <f>IF('予選ﾘｰｸﾞ順位'!C16="","",'予選ﾘｰｸﾞ順位'!C16)</f>
        <v>出雲西Ｂ</v>
      </c>
      <c r="F2" s="42" t="str">
        <f>IF('予選ﾘｰｸﾞ順位'!D16="","",'予選ﾘｰｸﾞ順位'!D16)</f>
        <v>丸亀城西</v>
      </c>
      <c r="G2" s="42" t="str">
        <f>IF('予選ﾘｰｸﾞ順位'!E16="","",'予選ﾘｰｸﾞ順位'!E16)</f>
        <v>東播磨</v>
      </c>
      <c r="H2" s="42" t="str">
        <f>IF('予選ﾘｰｸﾞ順位'!F16="","",'予選ﾘｰｸﾞ順位'!F16)</f>
        <v>金光学園</v>
      </c>
      <c r="I2" s="42" t="str">
        <f>IF('予選ﾘｰｸﾞ順位'!G16="","",'予選ﾘｰｸﾞ順位'!G16)</f>
        <v>岡山東商Ｂ</v>
      </c>
      <c r="J2" s="42" t="str">
        <f>IF('予選ﾘｰｸﾞ順位'!H16="","",'予選ﾘｰｸﾞ順位'!H16)</f>
        <v>鳥取西</v>
      </c>
      <c r="K2" s="173" t="s">
        <v>191</v>
      </c>
      <c r="L2" s="91" t="s">
        <v>192</v>
      </c>
      <c r="M2" s="91" t="s">
        <v>193</v>
      </c>
      <c r="N2" s="174" t="s">
        <v>194</v>
      </c>
      <c r="O2" s="175" t="s">
        <v>189</v>
      </c>
      <c r="P2" s="176" t="s">
        <v>190</v>
      </c>
      <c r="Q2" s="177" t="s">
        <v>195</v>
      </c>
    </row>
    <row r="3" spans="1:18" ht="36" customHeight="1">
      <c r="A3" s="178" t="s">
        <v>587</v>
      </c>
      <c r="B3" s="323" t="str">
        <f>IF(D2="","",D2)</f>
        <v>高松中央Ｂ</v>
      </c>
      <c r="C3" s="324"/>
      <c r="D3" s="179"/>
      <c r="E3" s="50" t="s">
        <v>424</v>
      </c>
      <c r="F3" s="50" t="s">
        <v>421</v>
      </c>
      <c r="G3" s="50" t="s">
        <v>588</v>
      </c>
      <c r="H3" s="291" t="s">
        <v>589</v>
      </c>
      <c r="I3" s="137" t="s">
        <v>590</v>
      </c>
      <c r="J3" s="295" t="s">
        <v>591</v>
      </c>
      <c r="K3" s="180">
        <f aca="true" t="shared" si="0" ref="K3:K9">IF(LEFT(J3,1)="3",1,0)+IF(LEFT(I3,1)="3",1,0)+IF(LEFT(H3,1)="3",1,0)+IF(LEFT(G3,1)="3",1,0)+IF(LEFT(F3,1)="3",1,0)+IF(LEFT(E3,1)="3",1,0)+IF(LEFT(D3,1)="3",1,0)</f>
        <v>3</v>
      </c>
      <c r="L3" s="181">
        <f aca="true" t="shared" si="1" ref="L3:L9">IF(RIGHT(J3,1)="3",1,0)+IF(RIGHT(I3,1)="3",1,0)+IF(RIGHT(H3,1)="3",1,0)+IF(RIGHT(G3,1)="3",1,0)+IF(RIGHT(F3,1)="3",1,0)+IF(RIGHT(E3,1)="3",1,0)+IF(RIGHT(D3,1)="3",1,0)</f>
        <v>3</v>
      </c>
      <c r="M3" s="181">
        <f aca="true" t="shared" si="2" ref="M3:M9">IF(LEFT(J3,1)="W",1,0)+IF(LEFT(I3,1)="W",1,0)+IF(LEFT(H3,1)="W",1,0)+IF(LEFT(G3,1)="W",1,0)+IF(LEFT(F3,1)="W",1,0)+IF(LEFT(E3,1)="W",1,0)+IF(LEFT(D3,1)="W",1,0)</f>
        <v>0</v>
      </c>
      <c r="N3" s="182">
        <f aca="true" t="shared" si="3" ref="N3:N9">IF(LEFT(J3,1)="L",1,0)+IF(LEFT(I3,1)="L",1,0)+IF(LEFT(H3,1)="L",1,0)+IF(LEFT(G3,1)="L",1,0)+IF(LEFT(F3,1)="L",1,0)+IF(LEFT(E3,1)="L",1,0)+IF(LEFT(D3,1)="L",1,0)</f>
        <v>0</v>
      </c>
      <c r="O3" s="183" t="str">
        <f aca="true" t="shared" si="4" ref="O3:O9">IF(SUM(K3:N3)=0,"/",K3+M3&amp;"/"&amp;L3+N3)</f>
        <v>3/3</v>
      </c>
      <c r="P3" s="184">
        <f aca="true" t="shared" si="5" ref="P3:P9">IF(SUM(K3:N3)=0,"",K3*2+L3+M3*2)</f>
        <v>9</v>
      </c>
      <c r="Q3" s="285">
        <v>4</v>
      </c>
      <c r="R3" s="135" t="str">
        <f aca="true" t="shared" si="6" ref="R3:R9">B3</f>
        <v>高松中央Ｂ</v>
      </c>
    </row>
    <row r="4" spans="1:18" ht="36" customHeight="1">
      <c r="A4" s="57" t="s">
        <v>592</v>
      </c>
      <c r="B4" s="320" t="str">
        <f>IF(E2="","",E2)</f>
        <v>出雲西Ｂ</v>
      </c>
      <c r="C4" s="322"/>
      <c r="D4" s="186" t="str">
        <f>IF(LEFT(E3,1)="W","L W/O",IF(LEFT(E3,1)="L","W W/O",IF(E3="-","-",RIGHT(E3,1)&amp;"-"&amp;LEFT(E3,1))))</f>
        <v>3-1</v>
      </c>
      <c r="E4" s="59"/>
      <c r="F4" s="60" t="s">
        <v>593</v>
      </c>
      <c r="G4" s="287" t="s">
        <v>423</v>
      </c>
      <c r="H4" s="60" t="s">
        <v>590</v>
      </c>
      <c r="I4" s="139" t="s">
        <v>590</v>
      </c>
      <c r="J4" s="187" t="s">
        <v>590</v>
      </c>
      <c r="K4" s="188">
        <f t="shared" si="0"/>
        <v>5</v>
      </c>
      <c r="L4" s="189">
        <f t="shared" si="1"/>
        <v>1</v>
      </c>
      <c r="M4" s="189">
        <f t="shared" si="2"/>
        <v>0</v>
      </c>
      <c r="N4" s="190">
        <f t="shared" si="3"/>
        <v>0</v>
      </c>
      <c r="O4" s="191" t="str">
        <f t="shared" si="4"/>
        <v>5/1</v>
      </c>
      <c r="P4" s="192">
        <f t="shared" si="5"/>
        <v>11</v>
      </c>
      <c r="Q4" s="185">
        <v>2</v>
      </c>
      <c r="R4" s="135" t="str">
        <f t="shared" si="6"/>
        <v>出雲西Ｂ</v>
      </c>
    </row>
    <row r="5" spans="1:18" ht="36" customHeight="1">
      <c r="A5" s="57" t="s">
        <v>594</v>
      </c>
      <c r="B5" s="320" t="str">
        <f>IF(F2="","",F2)</f>
        <v>丸亀城西</v>
      </c>
      <c r="C5" s="322"/>
      <c r="D5" s="186" t="str">
        <f>IF(LEFT(F3,1)="W","L W/O",IF(LEFT(F3,1)="L","W W/O",IF(F3="-","-",RIGHT(F3,1)&amp;"-"&amp;LEFT(F3,1))))</f>
        <v>1-3</v>
      </c>
      <c r="E5" s="194" t="str">
        <f>IF(LEFT(F4,1)="W","L W/O",IF(LEFT(F4,1)="L","W W/O",IF(F4="-","-",RIGHT(F4,1)&amp;"-"&amp;LEFT(F4,1))))</f>
        <v>2-3</v>
      </c>
      <c r="F5" s="59"/>
      <c r="G5" s="60" t="s">
        <v>588</v>
      </c>
      <c r="H5" s="60" t="s">
        <v>595</v>
      </c>
      <c r="I5" s="293" t="s">
        <v>595</v>
      </c>
      <c r="J5" s="187" t="s">
        <v>590</v>
      </c>
      <c r="K5" s="188">
        <f t="shared" si="0"/>
        <v>1</v>
      </c>
      <c r="L5" s="189">
        <f t="shared" si="1"/>
        <v>5</v>
      </c>
      <c r="M5" s="189">
        <f t="shared" si="2"/>
        <v>0</v>
      </c>
      <c r="N5" s="190">
        <f t="shared" si="3"/>
        <v>0</v>
      </c>
      <c r="O5" s="191" t="str">
        <f t="shared" si="4"/>
        <v>1/5</v>
      </c>
      <c r="P5" s="192">
        <f t="shared" si="5"/>
        <v>7</v>
      </c>
      <c r="Q5" s="185">
        <v>7</v>
      </c>
      <c r="R5" s="135" t="str">
        <f t="shared" si="6"/>
        <v>丸亀城西</v>
      </c>
    </row>
    <row r="6" spans="1:18" ht="36" customHeight="1">
      <c r="A6" s="57" t="s">
        <v>596</v>
      </c>
      <c r="B6" s="320" t="str">
        <f>IF(G2="","",G2)</f>
        <v>東播磨</v>
      </c>
      <c r="C6" s="322"/>
      <c r="D6" s="186" t="str">
        <f>IF(LEFT(G3,1)="W","L W/O",IF(LEFT(G3,1)="L","W W/O",IF(G3="-","-",RIGHT(G3,1)&amp;"-"&amp;LEFT(G3,1))))</f>
        <v>3-1</v>
      </c>
      <c r="E6" s="288" t="str">
        <f>IF(LEFT(G4,1)="W","L W/O",IF(LEFT(G4,1)="L","W W/O",IF(G4="-","-",RIGHT(G4,1)&amp;"-"&amp;LEFT(G4,1))))</f>
        <v>3-2</v>
      </c>
      <c r="F6" s="194" t="str">
        <f>IF(LEFT(G5,1)="W","L W/O",IF(LEFT(G5,1)="L","W W/O",IF(G5="-","-",RIGHT(G5,1)&amp;"-"&amp;LEFT(G5,1))))</f>
        <v>3-1</v>
      </c>
      <c r="G6" s="59"/>
      <c r="H6" s="60" t="s">
        <v>591</v>
      </c>
      <c r="I6" s="139" t="s">
        <v>590</v>
      </c>
      <c r="J6" s="187" t="s">
        <v>441</v>
      </c>
      <c r="K6" s="188">
        <f t="shared" si="0"/>
        <v>5</v>
      </c>
      <c r="L6" s="189">
        <f t="shared" si="1"/>
        <v>1</v>
      </c>
      <c r="M6" s="189">
        <f t="shared" si="2"/>
        <v>0</v>
      </c>
      <c r="N6" s="190">
        <f t="shared" si="3"/>
        <v>0</v>
      </c>
      <c r="O6" s="191" t="str">
        <f t="shared" si="4"/>
        <v>5/1</v>
      </c>
      <c r="P6" s="192">
        <f t="shared" si="5"/>
        <v>11</v>
      </c>
      <c r="Q6" s="185">
        <f>IF(SUM(K6:N6)=0,"",RANK(P6,$P$3:$P$9,0))</f>
        <v>1</v>
      </c>
      <c r="R6" s="135" t="str">
        <f t="shared" si="6"/>
        <v>東播磨</v>
      </c>
    </row>
    <row r="7" spans="1:18" ht="36" customHeight="1">
      <c r="A7" s="57" t="s">
        <v>597</v>
      </c>
      <c r="B7" s="320" t="str">
        <f>IF(H2="","",H2)</f>
        <v>金光学園</v>
      </c>
      <c r="C7" s="322"/>
      <c r="D7" s="292" t="str">
        <f>IF(LEFT(H3,1)="W","L W/O",IF(LEFT(H3,1)="L","W W/O",IF(H3="-","-",RIGHT(H3,1)&amp;"-"&amp;LEFT(H3,1))))</f>
        <v>3-0</v>
      </c>
      <c r="E7" s="194" t="str">
        <f>IF(LEFT(H4,1)="W","L W/O",IF(LEFT(H4,1)="L","W W/O",IF(H4="-","-",RIGHT(H4,1)&amp;"-"&amp;LEFT(H4,1))))</f>
        <v>1-3</v>
      </c>
      <c r="F7" s="194" t="str">
        <f>IF(LEFT(H5,1)="W","L W/O",IF(LEFT(H5,1)="L","W W/O",IF(H5="-","-",RIGHT(H5,1)&amp;"-"&amp;LEFT(H5,1))))</f>
        <v>3-2</v>
      </c>
      <c r="G7" s="194" t="str">
        <f>IF(LEFT(H6,1)="W","L W/O",IF(LEFT(H6,1)="L","W W/O",IF(H6="-","-",RIGHT(H6,1)&amp;"-"&amp;LEFT(H6,1))))</f>
        <v>0-3</v>
      </c>
      <c r="H7" s="59"/>
      <c r="I7" s="139" t="s">
        <v>419</v>
      </c>
      <c r="J7" s="289" t="s">
        <v>589</v>
      </c>
      <c r="K7" s="188">
        <f t="shared" si="0"/>
        <v>3</v>
      </c>
      <c r="L7" s="189">
        <f t="shared" si="1"/>
        <v>3</v>
      </c>
      <c r="M7" s="189">
        <f t="shared" si="2"/>
        <v>0</v>
      </c>
      <c r="N7" s="190">
        <f t="shared" si="3"/>
        <v>0</v>
      </c>
      <c r="O7" s="191" t="str">
        <f t="shared" si="4"/>
        <v>3/3</v>
      </c>
      <c r="P7" s="192">
        <f t="shared" si="5"/>
        <v>9</v>
      </c>
      <c r="Q7" s="185">
        <v>5</v>
      </c>
      <c r="R7" s="135" t="str">
        <f t="shared" si="6"/>
        <v>金光学園</v>
      </c>
    </row>
    <row r="8" spans="1:18" ht="36" customHeight="1">
      <c r="A8" s="195" t="s">
        <v>598</v>
      </c>
      <c r="B8" s="359" t="str">
        <f>IF(I2="","",I2)</f>
        <v>岡山東商Ｂ</v>
      </c>
      <c r="C8" s="360"/>
      <c r="D8" s="196" t="str">
        <f>IF(LEFT(I3,1)="W","L W/O",IF(LEFT(I3,1)="L","W W/O",IF(I3="-","-",RIGHT(I3,1)&amp;"-"&amp;LEFT(I3,1))))</f>
        <v>1-3</v>
      </c>
      <c r="E8" s="197" t="str">
        <f>IF(LEFT(I4,1)="W","L W/O",IF(LEFT(I4,1)="L","W W/O",IF(I4="-","-",RIGHT(I4,1)&amp;"-"&amp;LEFT(I4,1))))</f>
        <v>1-3</v>
      </c>
      <c r="F8" s="294" t="str">
        <f>IF(LEFT(I5,1)="W","L W/O",IF(LEFT(I5,1)="L","W W/O",IF(I5="-","-",RIGHT(I5,1)&amp;"-"&amp;LEFT(I5,1))))</f>
        <v>3-2</v>
      </c>
      <c r="G8" s="198" t="str">
        <f>IF(LEFT(I6,1)="W","L W/O",IF(LEFT(I6,1)="L","W W/O",IF(I6="-","-",RIGHT(I6,1)&amp;"-"&amp;LEFT(I6,1))))</f>
        <v>1-3</v>
      </c>
      <c r="H8" s="198" t="str">
        <f>IF(LEFT(I7,1)="W","L W/O",IF(LEFT(I7,1)="L","W W/O",IF(I7="-","-",RIGHT(I7,1)&amp;"-"&amp;LEFT(I7,1))))</f>
        <v>2-3</v>
      </c>
      <c r="I8" s="199"/>
      <c r="J8" s="187" t="s">
        <v>704</v>
      </c>
      <c r="K8" s="188">
        <f t="shared" si="0"/>
        <v>1</v>
      </c>
      <c r="L8" s="189">
        <f t="shared" si="1"/>
        <v>5</v>
      </c>
      <c r="M8" s="189">
        <f t="shared" si="2"/>
        <v>0</v>
      </c>
      <c r="N8" s="190">
        <f t="shared" si="3"/>
        <v>0</v>
      </c>
      <c r="O8" s="200" t="str">
        <f t="shared" si="4"/>
        <v>1/5</v>
      </c>
      <c r="P8" s="201">
        <f t="shared" si="5"/>
        <v>7</v>
      </c>
      <c r="Q8" s="185">
        <f>IF(SUM(K8:N8)=0,"",RANK(P8,$P$3:$P$9,0))</f>
        <v>6</v>
      </c>
      <c r="R8" s="135" t="str">
        <f t="shared" si="6"/>
        <v>岡山東商Ｂ</v>
      </c>
    </row>
    <row r="9" spans="1:18" ht="36" customHeight="1" thickBot="1">
      <c r="A9" s="202" t="s">
        <v>599</v>
      </c>
      <c r="B9" s="304" t="str">
        <f>IF(J2="","",J2)</f>
        <v>鳥取西</v>
      </c>
      <c r="C9" s="305"/>
      <c r="D9" s="296" t="str">
        <f>IF(LEFT(J3,1)="W","L W/O",IF(LEFT(J3,1)="L","W W/O",IF(J3="-","-",RIGHT(J3,1)&amp;"-"&amp;LEFT(J3,1))))</f>
        <v>0-3</v>
      </c>
      <c r="E9" s="204" t="str">
        <f>IF(LEFT(J4,1)="W","L W/O",IF(LEFT(J4,1)="L","W W/O",IF(J4="-","-",RIGHT(J4,1)&amp;"-"&amp;LEFT(J4,1))))</f>
        <v>1-3</v>
      </c>
      <c r="F9" s="204" t="str">
        <f>IF(LEFT(J5,1)="W","L W/O",IF(LEFT(J5,1)="L","W W/O",IF(J5="-","-",RIGHT(J5,1)&amp;"-"&amp;LEFT(J5,1))))</f>
        <v>1-3</v>
      </c>
      <c r="G9" s="204" t="str">
        <f>IF(LEFT(J6,1)="W","L W/O",IF(LEFT(J6,1)="L","W W/O",IF(J6="-","-",RIGHT(J6,1)&amp;"-"&amp;LEFT(J6,1))))</f>
        <v>3-0</v>
      </c>
      <c r="H9" s="290" t="str">
        <f>IF(LEFT(J7,1)="W","L W/O",IF(LEFT(J7,1)="L","W W/O",IF(J7="-","-",RIGHT(J7,1)&amp;"-"&amp;LEFT(J7,1))))</f>
        <v>3-0</v>
      </c>
      <c r="I9" s="204" t="str">
        <f>IF(LEFT(J8,1)="W","L W/O",IF(LEFT(J8,1)="L","W W/O",IF(J8="-","-",RIGHT(J8,1)&amp;"-"&amp;LEFT(J8,1))))</f>
        <v>3-1</v>
      </c>
      <c r="J9" s="205"/>
      <c r="K9" s="206">
        <f t="shared" si="0"/>
        <v>3</v>
      </c>
      <c r="L9" s="207">
        <f t="shared" si="1"/>
        <v>3</v>
      </c>
      <c r="M9" s="207">
        <f t="shared" si="2"/>
        <v>0</v>
      </c>
      <c r="N9" s="208">
        <f t="shared" si="3"/>
        <v>0</v>
      </c>
      <c r="O9" s="209" t="str">
        <f t="shared" si="4"/>
        <v>3/3</v>
      </c>
      <c r="P9" s="210">
        <f t="shared" si="5"/>
        <v>9</v>
      </c>
      <c r="Q9" s="286">
        <f>IF(SUM(K9:N9)=0,"",RANK(P9,$P$3:$P$9,0))</f>
        <v>3</v>
      </c>
      <c r="R9" s="135" t="str">
        <f t="shared" si="6"/>
        <v>鳥取西</v>
      </c>
    </row>
    <row r="10" spans="1:17" ht="36" customHeight="1" thickBot="1">
      <c r="A10" s="212"/>
      <c r="B10" s="213"/>
      <c r="C10" s="213"/>
      <c r="D10" s="122"/>
      <c r="E10" s="122"/>
      <c r="F10" s="122"/>
      <c r="G10" s="122"/>
      <c r="H10" s="122"/>
      <c r="I10" s="122"/>
      <c r="J10" s="214"/>
      <c r="K10" s="215"/>
      <c r="L10" s="215"/>
      <c r="M10" s="215"/>
      <c r="N10" s="215"/>
      <c r="O10" s="216"/>
      <c r="P10" s="216"/>
      <c r="Q10" s="216"/>
    </row>
    <row r="11" spans="1:17" ht="36" customHeight="1" thickBot="1">
      <c r="A11" s="357" t="s">
        <v>600</v>
      </c>
      <c r="B11" s="358"/>
      <c r="C11" s="40" t="s">
        <v>601</v>
      </c>
      <c r="D11" s="41" t="str">
        <f>IF('予選ﾘｰｸﾞ順位'!I16="","",'予選ﾘｰｸﾞ順位'!I16)</f>
        <v>倉敷青陵</v>
      </c>
      <c r="E11" s="42" t="str">
        <f>IF('予選ﾘｰｸﾞ順位'!J16="","",'予選ﾘｰｸﾞ順位'!J16)</f>
        <v>甲西Ａ</v>
      </c>
      <c r="F11" s="42" t="str">
        <f>IF('予選ﾘｰｸﾞ順位'!K16="","",'予選ﾘｰｸﾞ順位'!K16)</f>
        <v>尽誠学園Ｂ</v>
      </c>
      <c r="G11" s="42" t="str">
        <f>IF('予選ﾘｰｸﾞ順位'!L16="","",'予選ﾘｰｸﾞ順位'!L16)</f>
        <v>帝塚山Ａ</v>
      </c>
      <c r="H11" s="42" t="str">
        <f>IF('予選ﾘｰｸﾞ順位'!M16="","",'予選ﾘｰｸﾞ順位'!M16)</f>
        <v>生駒Ｂ</v>
      </c>
      <c r="I11" s="42" t="str">
        <f>IF('予選ﾘｰｸﾞ順位'!N16="","",'予選ﾘｰｸﾞ順位'!N16)</f>
        <v>奈良北</v>
      </c>
      <c r="J11" s="42" t="str">
        <f>IF('予選ﾘｰｸﾞ順位'!O16="","",'予選ﾘｰｸﾞ順位'!O16)</f>
        <v>玉名女子Ｂ</v>
      </c>
      <c r="K11" s="173" t="s">
        <v>191</v>
      </c>
      <c r="L11" s="91" t="s">
        <v>192</v>
      </c>
      <c r="M11" s="91" t="s">
        <v>193</v>
      </c>
      <c r="N11" s="174" t="s">
        <v>194</v>
      </c>
      <c r="O11" s="175" t="s">
        <v>189</v>
      </c>
      <c r="P11" s="176" t="s">
        <v>190</v>
      </c>
      <c r="Q11" s="177" t="s">
        <v>195</v>
      </c>
    </row>
    <row r="12" spans="1:18" ht="36" customHeight="1">
      <c r="A12" s="178" t="s">
        <v>602</v>
      </c>
      <c r="B12" s="323" t="str">
        <f>IF(D11="","",D11)</f>
        <v>倉敷青陵</v>
      </c>
      <c r="C12" s="324"/>
      <c r="D12" s="179"/>
      <c r="E12" s="50" t="s">
        <v>418</v>
      </c>
      <c r="F12" s="50" t="s">
        <v>419</v>
      </c>
      <c r="G12" s="50" t="s">
        <v>590</v>
      </c>
      <c r="H12" s="50" t="s">
        <v>591</v>
      </c>
      <c r="I12" s="137" t="s">
        <v>590</v>
      </c>
      <c r="J12" s="147" t="s">
        <v>591</v>
      </c>
      <c r="K12" s="180">
        <f aca="true" t="shared" si="7" ref="K12:K18">IF(LEFT(J12,1)="3",1,0)+IF(LEFT(I12,1)="3",1,0)+IF(LEFT(H12,1)="3",1,0)+IF(LEFT(G12,1)="3",1,0)+IF(LEFT(F12,1)="3",1,0)+IF(LEFT(E12,1)="3",1,0)+IF(LEFT(D12,1)="3",1,0)</f>
        <v>6</v>
      </c>
      <c r="L12" s="181">
        <f aca="true" t="shared" si="8" ref="L12:L18">IF(RIGHT(J12,1)="3",1,0)+IF(RIGHT(I12,1)="3",1,0)+IF(RIGHT(H12,1)="3",1,0)+IF(RIGHT(G12,1)="3",1,0)+IF(RIGHT(F12,1)="3",1,0)+IF(RIGHT(E12,1)="3",1,0)+IF(RIGHT(D12,1)="3",1,0)</f>
        <v>0</v>
      </c>
      <c r="M12" s="181">
        <f aca="true" t="shared" si="9" ref="M12:M18">IF(LEFT(J12,1)="W",1,0)+IF(LEFT(I12,1)="W",1,0)+IF(LEFT(H12,1)="W",1,0)+IF(LEFT(G12,1)="W",1,0)+IF(LEFT(F12,1)="W",1,0)+IF(LEFT(E12,1)="W",1,0)+IF(LEFT(D12,1)="W",1,0)</f>
        <v>0</v>
      </c>
      <c r="N12" s="182">
        <f aca="true" t="shared" si="10" ref="N12:N18">IF(LEFT(J12,1)="L",1,0)+IF(LEFT(I12,1)="L",1,0)+IF(LEFT(H12,1)="L",1,0)+IF(LEFT(G12,1)="L",1,0)+IF(LEFT(F12,1)="L",1,0)+IF(LEFT(E12,1)="L",1,0)+IF(LEFT(D12,1)="L",1,0)</f>
        <v>0</v>
      </c>
      <c r="O12" s="183" t="str">
        <f aca="true" t="shared" si="11" ref="O12:O18">IF(SUM(K12:N12)=0,"/",K12+M12&amp;"/"&amp;L12+N12)</f>
        <v>6/0</v>
      </c>
      <c r="P12" s="184">
        <f aca="true" t="shared" si="12" ref="P12:P18">IF(SUM(K12:N12)=0,"",K12*2+L12+M12*2)</f>
        <v>12</v>
      </c>
      <c r="Q12" s="285">
        <f aca="true" t="shared" si="13" ref="Q12:Q18">IF(SUM(K12:N12)=0,"",RANK(P12,$P$12:$P$18,0))</f>
        <v>1</v>
      </c>
      <c r="R12" s="135" t="str">
        <f aca="true" t="shared" si="14" ref="R12:R18">B12</f>
        <v>倉敷青陵</v>
      </c>
    </row>
    <row r="13" spans="1:18" ht="36" customHeight="1">
      <c r="A13" s="57" t="s">
        <v>603</v>
      </c>
      <c r="B13" s="320" t="str">
        <f>IF(E11="","",E11)</f>
        <v>甲西Ａ</v>
      </c>
      <c r="C13" s="322"/>
      <c r="D13" s="186" t="str">
        <f>IF(LEFT(E12,1)="W","L W/O",IF(LEFT(E12,1)="L","W W/O",IF(E12="-","-",RIGHT(E12,1)&amp;"-"&amp;LEFT(E12,1))))</f>
        <v>0-3</v>
      </c>
      <c r="E13" s="59"/>
      <c r="F13" s="60" t="s">
        <v>588</v>
      </c>
      <c r="G13" s="287" t="s">
        <v>419</v>
      </c>
      <c r="H13" s="60" t="s">
        <v>595</v>
      </c>
      <c r="I13" s="139" t="s">
        <v>590</v>
      </c>
      <c r="J13" s="187" t="s">
        <v>590</v>
      </c>
      <c r="K13" s="188">
        <f t="shared" si="7"/>
        <v>3</v>
      </c>
      <c r="L13" s="189">
        <f t="shared" si="8"/>
        <v>3</v>
      </c>
      <c r="M13" s="189">
        <f t="shared" si="9"/>
        <v>0</v>
      </c>
      <c r="N13" s="190">
        <f t="shared" si="10"/>
        <v>0</v>
      </c>
      <c r="O13" s="191" t="str">
        <f t="shared" si="11"/>
        <v>3/3</v>
      </c>
      <c r="P13" s="192">
        <f t="shared" si="12"/>
        <v>9</v>
      </c>
      <c r="Q13" s="193">
        <f t="shared" si="13"/>
        <v>4</v>
      </c>
      <c r="R13" s="135" t="str">
        <f t="shared" si="14"/>
        <v>甲西Ａ</v>
      </c>
    </row>
    <row r="14" spans="1:18" ht="36" customHeight="1">
      <c r="A14" s="57" t="s">
        <v>604</v>
      </c>
      <c r="B14" s="320" t="str">
        <f>IF(F11="","",F11)</f>
        <v>尽誠学園Ｂ</v>
      </c>
      <c r="C14" s="322"/>
      <c r="D14" s="186" t="str">
        <f>IF(LEFT(F12,1)="W","L W/O",IF(LEFT(F12,1)="L","W W/O",IF(F12="-","-",RIGHT(F12,1)&amp;"-"&amp;LEFT(F12,1))))</f>
        <v>2-3</v>
      </c>
      <c r="E14" s="194" t="str">
        <f>IF(LEFT(F13,1)="W","L W/O",IF(LEFT(F13,1)="L","W W/O",IF(F13="-","-",RIGHT(F13,1)&amp;"-"&amp;LEFT(F13,1))))</f>
        <v>3-1</v>
      </c>
      <c r="F14" s="59"/>
      <c r="G14" s="60" t="s">
        <v>595</v>
      </c>
      <c r="H14" s="287" t="s">
        <v>590</v>
      </c>
      <c r="I14" s="139" t="s">
        <v>591</v>
      </c>
      <c r="J14" s="187" t="s">
        <v>590</v>
      </c>
      <c r="K14" s="188">
        <f t="shared" si="7"/>
        <v>4</v>
      </c>
      <c r="L14" s="189">
        <f t="shared" si="8"/>
        <v>2</v>
      </c>
      <c r="M14" s="189">
        <f t="shared" si="9"/>
        <v>0</v>
      </c>
      <c r="N14" s="190">
        <f t="shared" si="10"/>
        <v>0</v>
      </c>
      <c r="O14" s="191" t="str">
        <f t="shared" si="11"/>
        <v>4/2</v>
      </c>
      <c r="P14" s="192">
        <f t="shared" si="12"/>
        <v>10</v>
      </c>
      <c r="Q14" s="193">
        <f t="shared" si="13"/>
        <v>2</v>
      </c>
      <c r="R14" s="135" t="str">
        <f t="shared" si="14"/>
        <v>尽誠学園Ｂ</v>
      </c>
    </row>
    <row r="15" spans="1:18" ht="36" customHeight="1">
      <c r="A15" s="57" t="s">
        <v>605</v>
      </c>
      <c r="B15" s="320" t="str">
        <f>IF(G11="","",G11)</f>
        <v>帝塚山Ａ</v>
      </c>
      <c r="C15" s="322"/>
      <c r="D15" s="186" t="str">
        <f>IF(LEFT(G12,1)="W","L W/O",IF(LEFT(G12,1)="L","W W/O",IF(G12="-","-",RIGHT(G12,1)&amp;"-"&amp;LEFT(G12,1))))</f>
        <v>1-3</v>
      </c>
      <c r="E15" s="288" t="str">
        <f>IF(LEFT(G13,1)="W","L W/O",IF(LEFT(G13,1)="L","W W/O",IF(G13="-","-",RIGHT(G13,1)&amp;"-"&amp;LEFT(G13,1))))</f>
        <v>2-3</v>
      </c>
      <c r="F15" s="194" t="str">
        <f>IF(LEFT(G14,1)="W","L W/O",IF(LEFT(G14,1)="L","W W/O",IF(G14="-","-",RIGHT(G14,1)&amp;"-"&amp;LEFT(G14,1))))</f>
        <v>3-2</v>
      </c>
      <c r="G15" s="59"/>
      <c r="H15" s="60" t="s">
        <v>588</v>
      </c>
      <c r="I15" s="139" t="s">
        <v>593</v>
      </c>
      <c r="J15" s="187" t="s">
        <v>706</v>
      </c>
      <c r="K15" s="188">
        <f t="shared" si="7"/>
        <v>2</v>
      </c>
      <c r="L15" s="189">
        <f t="shared" si="8"/>
        <v>3</v>
      </c>
      <c r="M15" s="189">
        <f t="shared" si="9"/>
        <v>1</v>
      </c>
      <c r="N15" s="190">
        <f t="shared" si="10"/>
        <v>0</v>
      </c>
      <c r="O15" s="191" t="str">
        <f t="shared" si="11"/>
        <v>3/3</v>
      </c>
      <c r="P15" s="192">
        <f t="shared" si="12"/>
        <v>9</v>
      </c>
      <c r="Q15" s="193">
        <v>5</v>
      </c>
      <c r="R15" s="135" t="str">
        <f t="shared" si="14"/>
        <v>帝塚山Ａ</v>
      </c>
    </row>
    <row r="16" spans="1:18" ht="36" customHeight="1">
      <c r="A16" s="57" t="s">
        <v>606</v>
      </c>
      <c r="B16" s="320" t="str">
        <f>IF(H11="","",H11)</f>
        <v>生駒Ｂ</v>
      </c>
      <c r="C16" s="322"/>
      <c r="D16" s="186" t="str">
        <f>IF(LEFT(H12,1)="W","L W/O",IF(LEFT(H12,1)="L","W W/O",IF(H12="-","-",RIGHT(H12,1)&amp;"-"&amp;LEFT(H12,1))))</f>
        <v>0-3</v>
      </c>
      <c r="E16" s="194" t="str">
        <f>IF(LEFT(H13,1)="W","L W/O",IF(LEFT(H13,1)="L","W W/O",IF(H13="-","-",RIGHT(H13,1)&amp;"-"&amp;LEFT(H13,1))))</f>
        <v>3-2</v>
      </c>
      <c r="F16" s="288" t="str">
        <f>IF(LEFT(H14,1)="W","L W/O",IF(LEFT(H14,1)="L","W W/O",IF(H14="-","-",RIGHT(H14,1)&amp;"-"&amp;LEFT(H14,1))))</f>
        <v>1-3</v>
      </c>
      <c r="G16" s="194" t="str">
        <f>IF(LEFT(H15,1)="W","L W/O",IF(LEFT(H15,1)="L","W W/O",IF(H15="-","-",RIGHT(H15,1)&amp;"-"&amp;LEFT(H15,1))))</f>
        <v>3-1</v>
      </c>
      <c r="H16" s="59"/>
      <c r="I16" s="139" t="s">
        <v>418</v>
      </c>
      <c r="J16" s="187" t="s">
        <v>591</v>
      </c>
      <c r="K16" s="188">
        <f t="shared" si="7"/>
        <v>4</v>
      </c>
      <c r="L16" s="189">
        <f t="shared" si="8"/>
        <v>2</v>
      </c>
      <c r="M16" s="189">
        <f t="shared" si="9"/>
        <v>0</v>
      </c>
      <c r="N16" s="190">
        <f t="shared" si="10"/>
        <v>0</v>
      </c>
      <c r="O16" s="191" t="str">
        <f t="shared" si="11"/>
        <v>4/2</v>
      </c>
      <c r="P16" s="192">
        <f t="shared" si="12"/>
        <v>10</v>
      </c>
      <c r="Q16" s="193">
        <v>3</v>
      </c>
      <c r="R16" s="135" t="str">
        <f t="shared" si="14"/>
        <v>生駒Ｂ</v>
      </c>
    </row>
    <row r="17" spans="1:18" ht="36" customHeight="1">
      <c r="A17" s="195" t="s">
        <v>607</v>
      </c>
      <c r="B17" s="359" t="str">
        <f>IF(I11="","",I11)</f>
        <v>奈良北</v>
      </c>
      <c r="C17" s="360"/>
      <c r="D17" s="196" t="str">
        <f>IF(LEFT(I12,1)="W","L W/O",IF(LEFT(I12,1)="L","W W/O",IF(I12="-","-",RIGHT(I12,1)&amp;"-"&amp;LEFT(I12,1))))</f>
        <v>1-3</v>
      </c>
      <c r="E17" s="197" t="str">
        <f>IF(LEFT(I13,1)="W","L W/O",IF(LEFT(I13,1)="L","W W/O",IF(I13="-","-",RIGHT(I13,1)&amp;"-"&amp;LEFT(I13,1))))</f>
        <v>1-3</v>
      </c>
      <c r="F17" s="198" t="str">
        <f>IF(LEFT(I14,1)="W","L W/O",IF(LEFT(I14,1)="L","W W/O",IF(I14="-","-",RIGHT(I14,1)&amp;"-"&amp;LEFT(I14,1))))</f>
        <v>0-3</v>
      </c>
      <c r="G17" s="198" t="str">
        <f>IF(LEFT(I15,1)="W","L W/O",IF(LEFT(I15,1)="L","W W/O",IF(I15="-","-",RIGHT(I15,1)&amp;"-"&amp;LEFT(I15,1))))</f>
        <v>2-3</v>
      </c>
      <c r="H17" s="198" t="str">
        <f>IF(LEFT(I16,1)="W","L W/O",IF(LEFT(I16,1)="L","W W/O",IF(I16="-","-",RIGHT(I16,1)&amp;"-"&amp;LEFT(I16,1))))</f>
        <v>0-3</v>
      </c>
      <c r="I17" s="199"/>
      <c r="J17" s="289" t="s">
        <v>424</v>
      </c>
      <c r="K17" s="188">
        <f t="shared" si="7"/>
        <v>0</v>
      </c>
      <c r="L17" s="189">
        <f t="shared" si="8"/>
        <v>6</v>
      </c>
      <c r="M17" s="189">
        <f t="shared" si="9"/>
        <v>0</v>
      </c>
      <c r="N17" s="190">
        <f t="shared" si="10"/>
        <v>0</v>
      </c>
      <c r="O17" s="200" t="str">
        <f t="shared" si="11"/>
        <v>0/6</v>
      </c>
      <c r="P17" s="201">
        <f t="shared" si="12"/>
        <v>6</v>
      </c>
      <c r="Q17" s="193">
        <v>7</v>
      </c>
      <c r="R17" s="135" t="str">
        <f t="shared" si="14"/>
        <v>奈良北</v>
      </c>
    </row>
    <row r="18" spans="1:18" ht="36" customHeight="1" thickBot="1">
      <c r="A18" s="202" t="s">
        <v>608</v>
      </c>
      <c r="B18" s="304" t="str">
        <f>IF(J11="","",J11)</f>
        <v>玉名女子Ｂ</v>
      </c>
      <c r="C18" s="305"/>
      <c r="D18" s="203" t="str">
        <f>IF(LEFT(J12,1)="W","L W/O",IF(LEFT(J12,1)="L","W W/O",IF(J12="-","-",RIGHT(J12,1)&amp;"-"&amp;LEFT(J12,1))))</f>
        <v>0-3</v>
      </c>
      <c r="E18" s="204" t="str">
        <f>IF(LEFT(J13,1)="W","L W/O",IF(LEFT(J13,1)="L","W W/O",IF(J13="-","-",RIGHT(J13,1)&amp;"-"&amp;LEFT(J13,1))))</f>
        <v>1-3</v>
      </c>
      <c r="F18" s="204" t="str">
        <f>IF(LEFT(J14,1)="W","L W/O",IF(LEFT(J14,1)="L","W W/O",IF(J14="-","-",RIGHT(J14,1)&amp;"-"&amp;LEFT(J14,1))))</f>
        <v>1-3</v>
      </c>
      <c r="G18" s="204" t="str">
        <f>IF(LEFT(J15,1)="W","L W/O",IF(LEFT(J15,1)="L","W W/O",IF(J15="-","-",RIGHT(J15,1)&amp;"-"&amp;LEFT(J15,1))))</f>
        <v>L W/O</v>
      </c>
      <c r="H18" s="204" t="str">
        <f>IF(LEFT(J16,1)="W","L W/O",IF(LEFT(J16,1)="L","W W/O",IF(J16="-","-",RIGHT(J16,1)&amp;"-"&amp;LEFT(J16,1))))</f>
        <v>0-3</v>
      </c>
      <c r="I18" s="290" t="str">
        <f>IF(LEFT(J17,1)="W","L W/O",IF(LEFT(J17,1)="L","W W/O",IF(J17="-","-",RIGHT(J17,1)&amp;"-"&amp;LEFT(J17,1))))</f>
        <v>3-1</v>
      </c>
      <c r="J18" s="205"/>
      <c r="K18" s="206">
        <f t="shared" si="7"/>
        <v>1</v>
      </c>
      <c r="L18" s="207">
        <f t="shared" si="8"/>
        <v>4</v>
      </c>
      <c r="M18" s="207">
        <f t="shared" si="9"/>
        <v>0</v>
      </c>
      <c r="N18" s="208">
        <f t="shared" si="10"/>
        <v>1</v>
      </c>
      <c r="O18" s="209" t="str">
        <f t="shared" si="11"/>
        <v>1/5</v>
      </c>
      <c r="P18" s="210">
        <f t="shared" si="12"/>
        <v>6</v>
      </c>
      <c r="Q18" s="211">
        <f t="shared" si="13"/>
        <v>6</v>
      </c>
      <c r="R18" s="135" t="str">
        <f t="shared" si="14"/>
        <v>玉名女子Ｂ</v>
      </c>
    </row>
    <row r="19" spans="1:18" s="220" customFormat="1" ht="36" customHeight="1" thickBot="1">
      <c r="A19" s="217"/>
      <c r="B19" s="218"/>
      <c r="C19" s="218"/>
      <c r="D19" s="122"/>
      <c r="E19" s="122"/>
      <c r="F19" s="122"/>
      <c r="G19" s="122"/>
      <c r="H19" s="122"/>
      <c r="I19" s="214"/>
      <c r="J19" s="214"/>
      <c r="K19" s="80"/>
      <c r="L19" s="80"/>
      <c r="M19" s="80"/>
      <c r="N19" s="80"/>
      <c r="O19" s="219"/>
      <c r="P19" s="219"/>
      <c r="Q19" s="219"/>
      <c r="R19" s="251"/>
    </row>
    <row r="20" spans="1:18" ht="36" customHeight="1" thickBot="1">
      <c r="A20" s="212"/>
      <c r="B20" s="355" t="s">
        <v>226</v>
      </c>
      <c r="C20" s="356"/>
      <c r="D20" s="221" t="s">
        <v>227</v>
      </c>
      <c r="E20" s="222" t="s">
        <v>228</v>
      </c>
      <c r="F20" s="222" t="s">
        <v>229</v>
      </c>
      <c r="G20" s="222" t="s">
        <v>230</v>
      </c>
      <c r="H20" s="222" t="s">
        <v>231</v>
      </c>
      <c r="I20" s="222" t="s">
        <v>232</v>
      </c>
      <c r="J20" s="223" t="s">
        <v>233</v>
      </c>
      <c r="K20" s="215"/>
      <c r="L20" s="215"/>
      <c r="M20" s="215"/>
      <c r="N20" s="215"/>
      <c r="O20" s="223" t="s">
        <v>234</v>
      </c>
      <c r="P20" s="216"/>
      <c r="Q20" s="216"/>
      <c r="R20" s="283"/>
    </row>
    <row r="21" spans="1:18" ht="36" customHeight="1">
      <c r="A21" s="212"/>
      <c r="B21" s="326" t="s">
        <v>609</v>
      </c>
      <c r="C21" s="327"/>
      <c r="D21" s="225" t="s">
        <v>520</v>
      </c>
      <c r="E21" s="226" t="s">
        <v>521</v>
      </c>
      <c r="F21" s="226" t="s">
        <v>522</v>
      </c>
      <c r="G21" s="226" t="s">
        <v>237</v>
      </c>
      <c r="H21" s="226" t="s">
        <v>238</v>
      </c>
      <c r="I21" s="226" t="s">
        <v>239</v>
      </c>
      <c r="J21" s="227" t="s">
        <v>240</v>
      </c>
      <c r="K21" s="228"/>
      <c r="L21" s="228"/>
      <c r="M21" s="228"/>
      <c r="N21" s="228"/>
      <c r="O21" s="229" t="s">
        <v>523</v>
      </c>
      <c r="P21" s="216"/>
      <c r="Q21" s="216"/>
      <c r="R21" s="284"/>
    </row>
    <row r="22" spans="1:18" ht="36" customHeight="1">
      <c r="A22" s="212"/>
      <c r="B22" s="353" t="s">
        <v>610</v>
      </c>
      <c r="C22" s="354"/>
      <c r="D22" s="164" t="s">
        <v>525</v>
      </c>
      <c r="E22" s="165" t="s">
        <v>236</v>
      </c>
      <c r="F22" s="165" t="s">
        <v>526</v>
      </c>
      <c r="G22" s="165" t="s">
        <v>527</v>
      </c>
      <c r="H22" s="165" t="s">
        <v>314</v>
      </c>
      <c r="I22" s="165" t="s">
        <v>315</v>
      </c>
      <c r="J22" s="231" t="s">
        <v>528</v>
      </c>
      <c r="K22" s="232"/>
      <c r="L22" s="232"/>
      <c r="M22" s="232"/>
      <c r="N22" s="232"/>
      <c r="O22" s="233" t="s">
        <v>529</v>
      </c>
      <c r="P22" s="216"/>
      <c r="Q22" s="216"/>
      <c r="R22" s="284"/>
    </row>
    <row r="23" spans="1:18" ht="36" customHeight="1">
      <c r="A23" s="212"/>
      <c r="B23" s="297" t="s">
        <v>611</v>
      </c>
      <c r="C23" s="298"/>
      <c r="D23" s="102" t="s">
        <v>316</v>
      </c>
      <c r="E23" s="103" t="s">
        <v>312</v>
      </c>
      <c r="F23" s="103" t="s">
        <v>313</v>
      </c>
      <c r="G23" s="103" t="s">
        <v>531</v>
      </c>
      <c r="H23" s="103" t="s">
        <v>532</v>
      </c>
      <c r="I23" s="103" t="s">
        <v>324</v>
      </c>
      <c r="J23" s="234" t="s">
        <v>533</v>
      </c>
      <c r="K23" s="235"/>
      <c r="L23" s="235"/>
      <c r="M23" s="235"/>
      <c r="N23" s="235"/>
      <c r="O23" s="236" t="s">
        <v>534</v>
      </c>
      <c r="P23" s="216"/>
      <c r="Q23" s="216"/>
      <c r="R23" s="284"/>
    </row>
    <row r="24" spans="2:18" ht="36" customHeight="1">
      <c r="B24" s="318" t="s">
        <v>612</v>
      </c>
      <c r="C24" s="306"/>
      <c r="D24" s="109" t="s">
        <v>536</v>
      </c>
      <c r="E24" s="110" t="s">
        <v>537</v>
      </c>
      <c r="F24" s="110" t="s">
        <v>538</v>
      </c>
      <c r="G24" s="110" t="s">
        <v>539</v>
      </c>
      <c r="H24" s="110" t="s">
        <v>540</v>
      </c>
      <c r="I24" s="110" t="s">
        <v>330</v>
      </c>
      <c r="J24" s="237" t="s">
        <v>328</v>
      </c>
      <c r="K24" s="238"/>
      <c r="L24" s="238"/>
      <c r="M24" s="238"/>
      <c r="N24" s="238"/>
      <c r="O24" s="239" t="s">
        <v>541</v>
      </c>
      <c r="R24" s="284"/>
    </row>
    <row r="25" spans="2:18" ht="36" customHeight="1">
      <c r="B25" s="353" t="s">
        <v>613</v>
      </c>
      <c r="C25" s="354"/>
      <c r="D25" s="164" t="s">
        <v>543</v>
      </c>
      <c r="E25" s="165" t="s">
        <v>544</v>
      </c>
      <c r="F25" s="165" t="s">
        <v>347</v>
      </c>
      <c r="G25" s="165" t="s">
        <v>339</v>
      </c>
      <c r="H25" s="165" t="s">
        <v>545</v>
      </c>
      <c r="I25" s="165" t="s">
        <v>546</v>
      </c>
      <c r="J25" s="231" t="s">
        <v>338</v>
      </c>
      <c r="K25" s="240"/>
      <c r="L25" s="240"/>
      <c r="M25" s="240"/>
      <c r="N25" s="240"/>
      <c r="O25" s="233" t="s">
        <v>547</v>
      </c>
      <c r="R25" s="284"/>
    </row>
    <row r="26" spans="2:18" ht="36" customHeight="1" thickBot="1">
      <c r="B26" s="307" t="s">
        <v>614</v>
      </c>
      <c r="C26" s="308"/>
      <c r="D26" s="114" t="s">
        <v>340</v>
      </c>
      <c r="E26" s="115" t="s">
        <v>549</v>
      </c>
      <c r="F26" s="115" t="s">
        <v>332</v>
      </c>
      <c r="G26" s="115" t="s">
        <v>550</v>
      </c>
      <c r="H26" s="115" t="s">
        <v>551</v>
      </c>
      <c r="I26" s="115" t="s">
        <v>344</v>
      </c>
      <c r="J26" s="241" t="s">
        <v>345</v>
      </c>
      <c r="K26" s="242"/>
      <c r="L26" s="242"/>
      <c r="M26" s="242"/>
      <c r="N26" s="242"/>
      <c r="O26" s="243" t="s">
        <v>552</v>
      </c>
      <c r="R26" s="284"/>
    </row>
    <row r="27" spans="10:15" ht="36" customHeight="1" thickBot="1">
      <c r="J27" s="244" t="s">
        <v>380</v>
      </c>
      <c r="O27" s="245" t="s">
        <v>554</v>
      </c>
    </row>
    <row r="28" ht="36" customHeight="1">
      <c r="H28" s="246"/>
    </row>
  </sheetData>
  <sheetProtection/>
  <mergeCells count="25">
    <mergeCell ref="B5:C5"/>
    <mergeCell ref="A1:B1"/>
    <mergeCell ref="C1:D1"/>
    <mergeCell ref="B3:C3"/>
    <mergeCell ref="B4:C4"/>
    <mergeCell ref="A2:B2"/>
    <mergeCell ref="B22:C22"/>
    <mergeCell ref="B6:C6"/>
    <mergeCell ref="B7:C7"/>
    <mergeCell ref="B18:C18"/>
    <mergeCell ref="B9:C9"/>
    <mergeCell ref="B17:C17"/>
    <mergeCell ref="A11:B11"/>
    <mergeCell ref="B12:C12"/>
    <mergeCell ref="B13:C13"/>
    <mergeCell ref="B8:C8"/>
    <mergeCell ref="B20:C20"/>
    <mergeCell ref="B21:C21"/>
    <mergeCell ref="B14:C14"/>
    <mergeCell ref="B15:C15"/>
    <mergeCell ref="B16:C16"/>
    <mergeCell ref="B25:C25"/>
    <mergeCell ref="B26:C26"/>
    <mergeCell ref="B23:C23"/>
    <mergeCell ref="B24:C24"/>
  </mergeCells>
  <conditionalFormatting sqref="Q3:Q9">
    <cfRule type="expression" priority="1" dxfId="1" stopIfTrue="1">
      <formula>COUNTIF($Q$3:$Q$9,Q3)&gt;1</formula>
    </cfRule>
  </conditionalFormatting>
  <conditionalFormatting sqref="Q12:Q18">
    <cfRule type="expression" priority="2" dxfId="1" stopIfTrue="1">
      <formula>COUNTIF($Q$12:$Q$18,Q12)&gt;1</formula>
    </cfRule>
  </conditionalFormatting>
  <dataValidations count="1">
    <dataValidation allowBlank="1" showInputMessage="1" showErrorMessage="1" imeMode="off" sqref="I13:J16 F13:H13 H14:H15 G14 E12:J12 I4:J7 F4:H4 H5:H6 G5 E3:J3"/>
  </dataValidation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3" r:id="rId4"/>
  <headerFooter alignWithMargins="0">
    <oddFooter>&amp;C－２１－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2013-08-18T09:56:06Z</cp:lastPrinted>
  <dcterms:created xsi:type="dcterms:W3CDTF">2013-08-17T12:36:22Z</dcterms:created>
  <dcterms:modified xsi:type="dcterms:W3CDTF">2013-08-18T10:15:20Z</dcterms:modified>
  <cp:category/>
  <cp:version/>
  <cp:contentType/>
  <cp:contentStatus/>
</cp:coreProperties>
</file>