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245" windowHeight="8745" tabRatio="840" activeTab="0"/>
  </bookViews>
  <sheets>
    <sheet name="予選ﾘｰｸﾞ順位" sheetId="1" r:id="rId1"/>
    <sheet name="決勝リーグ配置" sheetId="2" r:id="rId2"/>
    <sheet name="男１位" sheetId="3" r:id="rId3"/>
    <sheet name="男２位" sheetId="4" r:id="rId4"/>
    <sheet name="男3位" sheetId="5" r:id="rId5"/>
    <sheet name="男４位" sheetId="6" r:id="rId6"/>
    <sheet name="男５位" sheetId="7" r:id="rId7"/>
    <sheet name="女１位" sheetId="8" r:id="rId8"/>
    <sheet name="女２位" sheetId="9" r:id="rId9"/>
    <sheet name="女３位" sheetId="10" r:id="rId10"/>
    <sheet name="女４位" sheetId="11" r:id="rId11"/>
    <sheet name="女５位" sheetId="12" r:id="rId12"/>
    <sheet name="決勝ﾘｰｸﾞ順位" sheetId="13" r:id="rId13"/>
  </sheets>
  <externalReferences>
    <externalReference r:id="rId16"/>
    <externalReference r:id="rId17"/>
  </externalReferences>
  <definedNames>
    <definedName name="FA" localSheetId="1">'[2]女ＡＢＣ'!$O$3:$R$7</definedName>
    <definedName name="FA">'[1]女ＡＢＣ'!$O$3:$R$7</definedName>
    <definedName name="FB" localSheetId="1">'[2]女ＡＢＣ'!$O$10:$R$14</definedName>
    <definedName name="FB">'[1]女ＡＢＣ'!$O$10:$R$14</definedName>
    <definedName name="FC" localSheetId="1">'[2]女ＡＢＣ'!$O$17:$R$21</definedName>
    <definedName name="FC">'[1]女ＡＢＣ'!$O$17:$R$21</definedName>
    <definedName name="FD" localSheetId="1">'[2]女ＤＥ'!$O$3:$R$7</definedName>
    <definedName name="FD">'[1]女ＤＥ'!$O$3:$R$7</definedName>
    <definedName name="FE" localSheetId="1">'[2]女ＤＥ'!$O$10:$R$14</definedName>
    <definedName name="FE">'[1]女ＤＥ'!$O$10:$R$14</definedName>
    <definedName name="FF" localSheetId="1">'[2]女ＦＧＨ'!$O$3:$R$7</definedName>
    <definedName name="FF">'[1]女ＦＧＨ'!$O$3:$R$7</definedName>
    <definedName name="FG" localSheetId="1">'[2]女ＦＧＨ'!$O$10:$R$14</definedName>
    <definedName name="FG">'[1]女ＦＧＨ'!$O$10:$R$14</definedName>
    <definedName name="FH" localSheetId="1">'[2]女ＦＧＨ'!$O$17:$R$21</definedName>
    <definedName name="FH">'[1]女ＦＧＨ'!$O$17:$R$21</definedName>
    <definedName name="M1①" localSheetId="3">'男２位'!$Q$3:$Q$10</definedName>
    <definedName name="M1①" localSheetId="4">'男3位'!$Q$3:$Q$10</definedName>
    <definedName name="M1①" localSheetId="5">'男４位'!$Q$3:$Q$10</definedName>
    <definedName name="M1①" localSheetId="6">'男５位'!$Q$3:$Q$9</definedName>
    <definedName name="M1①">'男１位'!$Q$3:$Q$10</definedName>
    <definedName name="M1②" localSheetId="3">'男２位'!$Q$18:$Q$22</definedName>
    <definedName name="M1②" localSheetId="4">'男3位'!$Q$18:$Q$22</definedName>
    <definedName name="M1②" localSheetId="5">'男４位'!$Q$18:$Q$22</definedName>
    <definedName name="M1②" localSheetId="6">'男５位'!$Q$17:$Q$21</definedName>
    <definedName name="M1②">'男１位'!$Q$18:$Q$22</definedName>
    <definedName name="M2①">#REF!</definedName>
    <definedName name="M2②">#REF!</definedName>
    <definedName name="M3①">#REF!</definedName>
    <definedName name="M3②">#REF!</definedName>
    <definedName name="M4①">#REF!</definedName>
    <definedName name="M4②">#REF!</definedName>
    <definedName name="M5①">#REF!</definedName>
    <definedName name="M5②">#REF!</definedName>
    <definedName name="MA" localSheetId="1">'[2]男ＡＢＣ'!$Q$3:$R$8</definedName>
    <definedName name="MA">'[1]男ＡＢＣ'!$Q$3:$R$8</definedName>
    <definedName name="MB" localSheetId="1">'[2]男ＡＢＣ'!$O$11:$R$15</definedName>
    <definedName name="MB">'[1]男ＡＢＣ'!$O$11:$R$15</definedName>
    <definedName name="MC" localSheetId="1">'[2]男ＡＢＣ'!$O$18:$R$22</definedName>
    <definedName name="MC">'[1]男ＡＢＣ'!$O$18:$R$22</definedName>
    <definedName name="MD" localSheetId="1">'[2]男ＤＥＦ'!$O$3:$R$7</definedName>
    <definedName name="MD">'[1]男ＤＥＦ'!$O$3:$R$7</definedName>
    <definedName name="ME" localSheetId="1">'[2]男ＤＥＦ'!$O$10:$R$14</definedName>
    <definedName name="ME">'[1]男ＤＥＦ'!$O$10:$R$14</definedName>
    <definedName name="MF" localSheetId="1">'[2]男ＤＥＦ'!$O$17:$R$21</definedName>
    <definedName name="MF">'[1]男ＤＥＦ'!$O$17:$R$21</definedName>
    <definedName name="MG" localSheetId="1">'[2]男ＧＨＩ'!$Q$3:$R$8</definedName>
    <definedName name="MG">'[1]男ＧＨＩ'!$Q$3:$R$8</definedName>
    <definedName name="MH" localSheetId="1">'[2]男ＧＨＩ'!$O$11:$R$15</definedName>
    <definedName name="MH">'[1]男ＧＨＩ'!$O$11:$R$15</definedName>
    <definedName name="MI" localSheetId="1">'[2]男ＧＨＩ'!$O$18:$R$22</definedName>
    <definedName name="MI">'[1]男ＧＨＩ'!$O$18:$R$22</definedName>
    <definedName name="MJ" localSheetId="1">'[2]男ＪＫＬ'!$O$3:$R$7</definedName>
    <definedName name="MJ">'[1]男ＪＫＬ'!$O$3:$R$7</definedName>
    <definedName name="MK" localSheetId="1">'[2]男ＪＫＬ'!$O$10:$R$14</definedName>
    <definedName name="MK">'[1]男ＪＫＬ'!$O$10:$R$14</definedName>
    <definedName name="ML" localSheetId="1">'[2]男ＪＫＬ'!$O$17:$R$21</definedName>
    <definedName name="ML">'[1]男ＪＫＬ'!$O$17:$R$21</definedName>
    <definedName name="_xlnm.Print_Area" localSheetId="7">'女１位'!$A$1:$R$26</definedName>
    <definedName name="_xlnm.Print_Area" localSheetId="8">'女２位'!$A$1:$R$26</definedName>
    <definedName name="_xlnm.Print_Area" localSheetId="9">'女３位'!$A$1:$R$26</definedName>
    <definedName name="_xlnm.Print_Area" localSheetId="10">'女４位'!$A$1:$R$26</definedName>
    <definedName name="_xlnm.Print_Area" localSheetId="11">'女５位'!$A$1:$R$25</definedName>
    <definedName name="_xlnm.Print_Area" localSheetId="2">'男１位'!$A$1:$Q$32</definedName>
    <definedName name="_xlnm.Print_Area" localSheetId="3">'男２位'!$A$1:$Q$32</definedName>
    <definedName name="_xlnm.Print_Area" localSheetId="4">'男3位'!$A$1:$Q$32</definedName>
    <definedName name="_xlnm.Print_Area" localSheetId="5">'男４位'!$A$1:$Q$32</definedName>
    <definedName name="_xlnm.Print_Area" localSheetId="6">'男５位'!$A$1:$Q$31</definedName>
  </definedNames>
  <calcPr fullCalcOnLoad="1"/>
</workbook>
</file>

<file path=xl/comments10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11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12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8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9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sharedStrings.xml><?xml version="1.0" encoding="utf-8"?>
<sst xmlns="http://schemas.openxmlformats.org/spreadsheetml/2006/main" count="1721" uniqueCount="522">
  <si>
    <t>イ１－ロ１</t>
  </si>
  <si>
    <t>Ｍ17コート</t>
  </si>
  <si>
    <t>イ２－ロ２</t>
  </si>
  <si>
    <t>Ｍ18コート</t>
  </si>
  <si>
    <t>イ３－ロ３</t>
  </si>
  <si>
    <t>Ｍ19コート</t>
  </si>
  <si>
    <t>イ４－ロ４</t>
  </si>
  <si>
    <t>Ｍ20コート</t>
  </si>
  <si>
    <t>イ５－ロ５</t>
  </si>
  <si>
    <t>Ｍ21コート</t>
  </si>
  <si>
    <t>Ａ－Ｅ</t>
  </si>
  <si>
    <t>Ａ－Ｄ</t>
  </si>
  <si>
    <t>Ａ－Ｃ</t>
  </si>
  <si>
    <t>Ａ－Ｂ</t>
  </si>
  <si>
    <t>Ｂ－Ｅ</t>
  </si>
  <si>
    <t>Ｃ－Ｅ</t>
  </si>
  <si>
    <t>Ｂ－Ｄ</t>
  </si>
  <si>
    <t>Ｄ－Ｅ</t>
  </si>
  <si>
    <t>Ｃ－Ｄ</t>
  </si>
  <si>
    <t>Ｂ－Ｃ</t>
  </si>
  <si>
    <t>予選リーグ　順位</t>
  </si>
  <si>
    <t>男子</t>
  </si>
  <si>
    <t>イ　組</t>
  </si>
  <si>
    <t>ロ　組</t>
  </si>
  <si>
    <t>ハ　組</t>
  </si>
  <si>
    <t>女子</t>
  </si>
  <si>
    <t>決勝リーグ</t>
  </si>
  <si>
    <t>No．１</t>
  </si>
  <si>
    <t>勝敗</t>
  </si>
  <si>
    <t>得点</t>
  </si>
  <si>
    <t>勝ち</t>
  </si>
  <si>
    <t>負け</t>
  </si>
  <si>
    <t>不戦勝</t>
  </si>
  <si>
    <t>不戦敗</t>
  </si>
  <si>
    <t>順位</t>
  </si>
  <si>
    <t>１位ロ</t>
  </si>
  <si>
    <t>試合順序</t>
  </si>
  <si>
    <t>１回戦</t>
  </si>
  <si>
    <t>２回戦</t>
  </si>
  <si>
    <t>３回戦</t>
  </si>
  <si>
    <t>４回戦</t>
  </si>
  <si>
    <t>５回戦</t>
  </si>
  <si>
    <t>６回戦</t>
  </si>
  <si>
    <t>７回戦</t>
  </si>
  <si>
    <t>８回戦</t>
  </si>
  <si>
    <t>Ｂ－Ｅ</t>
  </si>
  <si>
    <t>Ａ－Ｅ</t>
  </si>
  <si>
    <t>Ａ－Ｄ</t>
  </si>
  <si>
    <t>Ａ－Ｃ</t>
  </si>
  <si>
    <t>Ａ－Ｂ</t>
  </si>
  <si>
    <t>ロ１－ハ１</t>
  </si>
  <si>
    <t>イ１－ハ１</t>
  </si>
  <si>
    <t>予備</t>
  </si>
  <si>
    <t>女子１位</t>
  </si>
  <si>
    <t>No．２</t>
  </si>
  <si>
    <t>Ｃ－Ｄ</t>
  </si>
  <si>
    <t>Ｂ－Ｃ</t>
  </si>
  <si>
    <t>Ｃ－Ｅ</t>
  </si>
  <si>
    <t>Ｂ－Ｄ</t>
  </si>
  <si>
    <t>Ｄ－Ｅ</t>
  </si>
  <si>
    <t>ロ２－ハ２</t>
  </si>
  <si>
    <t>イ２－ハ２</t>
  </si>
  <si>
    <t>Ｆ－Ｇ</t>
  </si>
  <si>
    <t>ロ３－ハ３</t>
  </si>
  <si>
    <t>イ３－ハ３</t>
  </si>
  <si>
    <t>Ｈ－Ｉ</t>
  </si>
  <si>
    <t>Ｈ－Ｊ</t>
  </si>
  <si>
    <t>Ｉ－Ｊ</t>
  </si>
  <si>
    <t>ロ４－ハ４</t>
  </si>
  <si>
    <t>イ４－ハ４</t>
  </si>
  <si>
    <t>Ｋ－Ｍ</t>
  </si>
  <si>
    <t>Ｋ－Ｌ</t>
  </si>
  <si>
    <t>ロ５－ハ５</t>
  </si>
  <si>
    <t>イ５－ハ５</t>
  </si>
  <si>
    <t>Ｌ－Ｍ</t>
  </si>
  <si>
    <t>女子２位</t>
  </si>
  <si>
    <t>No．３</t>
  </si>
  <si>
    <t>女子３位</t>
  </si>
  <si>
    <t>No．４</t>
  </si>
  <si>
    <t>女子４位</t>
  </si>
  <si>
    <t>No．５</t>
  </si>
  <si>
    <t>Ａ</t>
  </si>
  <si>
    <t>Ｂ</t>
  </si>
  <si>
    <t>Ｃ</t>
  </si>
  <si>
    <t>Ｄ</t>
  </si>
  <si>
    <t>Ｅ</t>
  </si>
  <si>
    <t>Ｌ</t>
  </si>
  <si>
    <t>Ｍ</t>
  </si>
  <si>
    <t>Ｎ</t>
  </si>
  <si>
    <t>Ｏ</t>
  </si>
  <si>
    <t>坂07コート</t>
  </si>
  <si>
    <t>坂08コート</t>
  </si>
  <si>
    <t>坂01コート</t>
  </si>
  <si>
    <t>坂02コート</t>
  </si>
  <si>
    <t>坂03コート</t>
  </si>
  <si>
    <t>坂09コート</t>
  </si>
  <si>
    <t>坂10コート</t>
  </si>
  <si>
    <t>１位イ</t>
  </si>
  <si>
    <t>Ａ</t>
  </si>
  <si>
    <t>Ｆ</t>
  </si>
  <si>
    <t>Ｇ</t>
  </si>
  <si>
    <t>Ｈ</t>
  </si>
  <si>
    <t>Ｉ</t>
  </si>
  <si>
    <t>Ｊ</t>
  </si>
  <si>
    <t>K</t>
  </si>
  <si>
    <t>Ｌ</t>
  </si>
  <si>
    <t>Ｍ</t>
  </si>
  <si>
    <t>Ｂ－Ｇ</t>
  </si>
  <si>
    <t>Ａ－Ｇ</t>
  </si>
  <si>
    <t>Ａ－Ｆ</t>
  </si>
  <si>
    <t>イ１－ロ１</t>
  </si>
  <si>
    <t>Ｃ－Ｆ</t>
  </si>
  <si>
    <t>Ｅ－Ｇ</t>
  </si>
  <si>
    <t>Ｄ－Ｆ</t>
  </si>
  <si>
    <t>Ｄ－Ｇ</t>
  </si>
  <si>
    <t>イ２－ロ２</t>
  </si>
  <si>
    <t>Ｃ－Ｇ</t>
  </si>
  <si>
    <t>Ｂ－Ｆ</t>
  </si>
  <si>
    <t>Ｅ－Ｆ</t>
  </si>
  <si>
    <t>イ３－ロ３</t>
  </si>
  <si>
    <t>Ｈ－Ｍ</t>
  </si>
  <si>
    <t>Ｈ－Ｌ</t>
  </si>
  <si>
    <t>Ｈ－Ｋ</t>
  </si>
  <si>
    <t>イ４－ロ４</t>
  </si>
  <si>
    <t>Ｊ－Ｍ</t>
  </si>
  <si>
    <t>Ｉ－Ｌ</t>
  </si>
  <si>
    <t>Ｊ－Ｌ</t>
  </si>
  <si>
    <t>Ｉ－Ｋ</t>
  </si>
  <si>
    <t>イ５－ロ５</t>
  </si>
  <si>
    <t>Ｊ－Ｋ</t>
  </si>
  <si>
    <t>Ｉ－Ｍ</t>
  </si>
  <si>
    <t>イ６－ロ６</t>
  </si>
  <si>
    <t>２位イ</t>
  </si>
  <si>
    <t>２位ロ</t>
  </si>
  <si>
    <t>３位イ</t>
  </si>
  <si>
    <t>３位ロ</t>
  </si>
  <si>
    <t>４位イ</t>
  </si>
  <si>
    <t>４位ロ</t>
  </si>
  <si>
    <t>５位イ</t>
  </si>
  <si>
    <t>５位ロ</t>
  </si>
  <si>
    <t>坂04コート</t>
  </si>
  <si>
    <t>坂05コート</t>
  </si>
  <si>
    <t>坂06コート</t>
  </si>
  <si>
    <t>坂11コート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</si>
  <si>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</si>
  <si>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</si>
  <si>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</si>
  <si>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</si>
  <si>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</si>
  <si>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</si>
  <si>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イ</t>
  </si>
  <si>
    <t>ロ</t>
  </si>
  <si>
    <t>ハ</t>
  </si>
  <si>
    <t>79チーム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</si>
  <si>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</si>
  <si>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</si>
  <si>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</si>
  <si>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</si>
  <si>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</si>
  <si>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</si>
  <si>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</si>
  <si>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</si>
  <si>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</si>
  <si>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</si>
  <si>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</si>
  <si>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</si>
  <si>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</si>
  <si>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</si>
  <si>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グループ
Ｏ</t>
  </si>
  <si>
    <t>グループ
Ｐ</t>
  </si>
  <si>
    <t>65チーム</t>
  </si>
  <si>
    <t>-</t>
  </si>
  <si>
    <t>１位ロ</t>
  </si>
  <si>
    <t>１位イ</t>
  </si>
  <si>
    <t>１位ハ</t>
  </si>
  <si>
    <t>Ｈ</t>
  </si>
  <si>
    <t>Ｉ</t>
  </si>
  <si>
    <t>Ｊ</t>
  </si>
  <si>
    <t>Ｋ</t>
  </si>
  <si>
    <t>Ｐ</t>
  </si>
  <si>
    <t>Ｍ15～17ｺｰﾄ</t>
  </si>
  <si>
    <t>Ｍ18･19ｺｰﾄ</t>
  </si>
  <si>
    <t>Ｍ20･21ｺｰﾄ</t>
  </si>
  <si>
    <t>Ｍ15コート</t>
  </si>
  <si>
    <t>Ｍ16コート</t>
  </si>
  <si>
    <t>Ａ－Ｆ</t>
  </si>
  <si>
    <t>Ｂ－Ｅ</t>
  </si>
  <si>
    <t>Ｃ－Ｄ</t>
  </si>
  <si>
    <t>Ａ－Ｅ</t>
  </si>
  <si>
    <t>Ｇ－Ｈ</t>
  </si>
  <si>
    <t>Ｂ－Ｃ</t>
  </si>
  <si>
    <t>Ｄ－Ｆ</t>
  </si>
  <si>
    <t>Ａ－Ｄ</t>
  </si>
  <si>
    <t>Ｂ－Ｆ</t>
  </si>
  <si>
    <t>Ｃ－Ｆ</t>
  </si>
  <si>
    <t>Ｃ－Ｅ</t>
  </si>
  <si>
    <t>Ａ－Ｃ</t>
  </si>
  <si>
    <t>Ｂ－Ｄ</t>
  </si>
  <si>
    <t>Ｅ－Ｆ</t>
  </si>
  <si>
    <t>Ａ－Ｂ</t>
  </si>
  <si>
    <t>Ｄ－Ｅ</t>
  </si>
  <si>
    <t>Ｇ－Ｉ</t>
  </si>
  <si>
    <t>Ｈ－Ｉ</t>
  </si>
  <si>
    <t>Ｇ－Ｊ</t>
  </si>
  <si>
    <t>Ｉ－Ｊ</t>
  </si>
  <si>
    <t>Ｈ－Ｊ</t>
  </si>
  <si>
    <t>Ｈ－Ｋ</t>
  </si>
  <si>
    <t>Ｇ－Ｋ</t>
  </si>
  <si>
    <t>Ｉ－Ｋ</t>
  </si>
  <si>
    <t>Ｊ－Ｋ</t>
  </si>
  <si>
    <t>Ｌ－Ｐ</t>
  </si>
  <si>
    <t>Ｍ－Ｐ</t>
  </si>
  <si>
    <t>Ｎ－Ｐ</t>
  </si>
  <si>
    <t>Ｍ－Ｏ</t>
  </si>
  <si>
    <t>Ｌ－Ｏ</t>
  </si>
  <si>
    <t>Ｏ－Ｐ</t>
  </si>
  <si>
    <t>Ｎ－Ｏ</t>
  </si>
  <si>
    <t>Ｌ－Ｎ</t>
  </si>
  <si>
    <t>Ｍ－Ｎ</t>
  </si>
  <si>
    <t>Ｌ－Ｍ</t>
  </si>
  <si>
    <t>イ１－ハ１</t>
  </si>
  <si>
    <t>ロ１－ハ１</t>
  </si>
  <si>
    <t>イ２－ハ２</t>
  </si>
  <si>
    <t>ロ２－ハ２</t>
  </si>
  <si>
    <t>イ３－ハ３</t>
  </si>
  <si>
    <t>ロ３－ハ３</t>
  </si>
  <si>
    <t>イ４－ハ４</t>
  </si>
  <si>
    <t>ロ４－ハ４</t>
  </si>
  <si>
    <t>イ５－ハ５</t>
  </si>
  <si>
    <t>ロ５－ハ５</t>
  </si>
  <si>
    <t>Ａ</t>
  </si>
  <si>
    <t>-</t>
  </si>
  <si>
    <t>Ｂ</t>
  </si>
  <si>
    <t>Ｃ</t>
  </si>
  <si>
    <t>Ｄ</t>
  </si>
  <si>
    <t>Ｅ</t>
  </si>
  <si>
    <t>Ｆ</t>
  </si>
  <si>
    <t>２位イ</t>
  </si>
  <si>
    <t>２位ロ</t>
  </si>
  <si>
    <t>２位ハ</t>
  </si>
  <si>
    <t>Ｍ01～03ｺｰﾄ</t>
  </si>
  <si>
    <t>Ｍ04･05ｺｰﾄ</t>
  </si>
  <si>
    <t>Ｍ06･07ｺｰﾄ</t>
  </si>
  <si>
    <t>Ｍ03コート</t>
  </si>
  <si>
    <t>Ｍ04コート</t>
  </si>
  <si>
    <t>Ｍ05コート</t>
  </si>
  <si>
    <t>Ｍ06コート</t>
  </si>
  <si>
    <t>Ｍ07コート</t>
  </si>
  <si>
    <t>Ｍ01コート</t>
  </si>
  <si>
    <t>Ｍ02コート</t>
  </si>
  <si>
    <t>メインアリーナ</t>
  </si>
  <si>
    <t>（Ｍ）</t>
  </si>
  <si>
    <t>進行席</t>
  </si>
  <si>
    <t>（　予備　）</t>
  </si>
  <si>
    <t>サブアリーナ</t>
  </si>
  <si>
    <t>（Ｓ）</t>
  </si>
  <si>
    <t>坂出高校</t>
  </si>
  <si>
    <t>（坂）</t>
  </si>
  <si>
    <t>ＴＳＰ研修</t>
  </si>
  <si>
    <t>男子１位</t>
  </si>
  <si>
    <t>イ組</t>
  </si>
  <si>
    <t>ロ組</t>
  </si>
  <si>
    <t>ハ組</t>
  </si>
  <si>
    <t>男子２位</t>
  </si>
  <si>
    <t>Ａ</t>
  </si>
  <si>
    <t>-</t>
  </si>
  <si>
    <t>Ｂ</t>
  </si>
  <si>
    <t>Ｃ</t>
  </si>
  <si>
    <t>Ｄ</t>
  </si>
  <si>
    <t>Ｅ</t>
  </si>
  <si>
    <t>Ｆ</t>
  </si>
  <si>
    <t>No．３</t>
  </si>
  <si>
    <t>３位イ</t>
  </si>
  <si>
    <t>３位ロ</t>
  </si>
  <si>
    <t>３位ハ</t>
  </si>
  <si>
    <t>Ｍ08～10ｺｰﾄ</t>
  </si>
  <si>
    <t>Ｍ11･12ｺｰﾄ</t>
  </si>
  <si>
    <t>Ｍ22･23ｺｰﾄ</t>
  </si>
  <si>
    <t>Ｍ08コート</t>
  </si>
  <si>
    <t>Ｍ09コート</t>
  </si>
  <si>
    <t>Ｍ10コート</t>
  </si>
  <si>
    <t>Ｍ11コート</t>
  </si>
  <si>
    <t>Ｍ12コート</t>
  </si>
  <si>
    <t>Ｍ22コート</t>
  </si>
  <si>
    <t>Ｍ23コート</t>
  </si>
  <si>
    <t>男子３位</t>
  </si>
  <si>
    <t>Ａ</t>
  </si>
  <si>
    <t>-</t>
  </si>
  <si>
    <t>Ｂ</t>
  </si>
  <si>
    <t>Ｃ</t>
  </si>
  <si>
    <t>Ｄ</t>
  </si>
  <si>
    <t>Ｅ</t>
  </si>
  <si>
    <t>Ｆ</t>
  </si>
  <si>
    <t>４位イ</t>
  </si>
  <si>
    <t>４位ロ</t>
  </si>
  <si>
    <t>４位ハ</t>
  </si>
  <si>
    <t>Ｓ02～04ｺｰﾄ</t>
  </si>
  <si>
    <t>Ｓ05･06ｺｰﾄ</t>
  </si>
  <si>
    <t>Ｓ07･08ｺｰﾄ</t>
  </si>
  <si>
    <t>男子４位</t>
  </si>
  <si>
    <t>Ｓ02コート</t>
  </si>
  <si>
    <t>Ｓ03コート</t>
  </si>
  <si>
    <t>Ｓ04コート</t>
  </si>
  <si>
    <t>Ｓ05コート</t>
  </si>
  <si>
    <t>Ｓ06コート</t>
  </si>
  <si>
    <t>Ｓ07コート</t>
  </si>
  <si>
    <t>Ｓ08コート</t>
  </si>
  <si>
    <t>５位ロ</t>
  </si>
  <si>
    <t>５位ハ</t>
  </si>
  <si>
    <t>Ａ</t>
  </si>
  <si>
    <t>Ｂ</t>
  </si>
  <si>
    <t>Ｄ</t>
  </si>
  <si>
    <t>Ｅ</t>
  </si>
  <si>
    <t>坂06･07ｺｰﾄ</t>
  </si>
  <si>
    <t>イ３－ロ３</t>
  </si>
  <si>
    <t>イ４－ロ４</t>
  </si>
  <si>
    <t>イ５－ロ５</t>
  </si>
  <si>
    <t>イ５－ハ５</t>
  </si>
  <si>
    <t>ロ３－ハ３</t>
  </si>
  <si>
    <t>ロ４－ハ４</t>
  </si>
  <si>
    <t>ロ５－ハ５</t>
  </si>
  <si>
    <t>-</t>
  </si>
  <si>
    <t>Ｍ24～26
コート</t>
  </si>
  <si>
    <t>Ｍ13･14
コート</t>
  </si>
  <si>
    <t>Ｈ－Ｍ</t>
  </si>
  <si>
    <t>Ｉ－Ｌ</t>
  </si>
  <si>
    <t>Ｊ－Ｋ</t>
  </si>
  <si>
    <t>Ｈ－Ｌ</t>
  </si>
  <si>
    <t>Ｉ－Ｊ</t>
  </si>
  <si>
    <t>Ｋ－Ｍ</t>
  </si>
  <si>
    <t>Ｈ－Ｋ</t>
  </si>
  <si>
    <t>Ｊ－Ｌ</t>
  </si>
  <si>
    <t>Ｉ－Ｍ</t>
  </si>
  <si>
    <t>Ｈ－Ｊ</t>
  </si>
  <si>
    <t>Ｉ－Ｋ</t>
  </si>
  <si>
    <t>Ｌ－Ｍ</t>
  </si>
  <si>
    <t>Ｊ－Ｍ</t>
  </si>
  <si>
    <t>Ｋ－Ｌ</t>
  </si>
  <si>
    <t>Ｍ24コート</t>
  </si>
  <si>
    <t>Ｍ25コート</t>
  </si>
  <si>
    <t>Ｍ26コート</t>
  </si>
  <si>
    <t>Ｍ13コート</t>
  </si>
  <si>
    <t>Ｍ14コート</t>
  </si>
  <si>
    <t>イ１－ロ１</t>
  </si>
  <si>
    <t>イ２－ロ２</t>
  </si>
  <si>
    <t>イ３－ロ３</t>
  </si>
  <si>
    <t>イ４－ロ４</t>
  </si>
  <si>
    <t>イ５－ロ５</t>
  </si>
  <si>
    <t>イ６－ロ６</t>
  </si>
  <si>
    <t>Ａ</t>
  </si>
  <si>
    <t>-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</si>
  <si>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</si>
  <si>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</si>
  <si>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</si>
  <si>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</si>
  <si>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</si>
  <si>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</si>
  <si>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</si>
  <si>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</si>
  <si>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</si>
  <si>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K</t>
  </si>
  <si>
    <t>Ｌ</t>
  </si>
  <si>
    <t>Ｍ</t>
  </si>
  <si>
    <t>No．２</t>
  </si>
  <si>
    <t>Ｍ27～29
コート</t>
  </si>
  <si>
    <t>Ｍ30･31
コート</t>
  </si>
  <si>
    <t>Ｍ27コート</t>
  </si>
  <si>
    <t>Ｍ28コート</t>
  </si>
  <si>
    <t>Ｍ29コート</t>
  </si>
  <si>
    <t>Ｍ30コート</t>
  </si>
  <si>
    <t>Ｍ31コート</t>
  </si>
  <si>
    <t>Ｍ32～34
コート</t>
  </si>
  <si>
    <t>Ｓ09･10
コート</t>
  </si>
  <si>
    <t>Ｍ32コート</t>
  </si>
  <si>
    <t>Ｍ33コート</t>
  </si>
  <si>
    <t>Ｍ34コート</t>
  </si>
  <si>
    <t>Ｓ09コート</t>
  </si>
  <si>
    <t>Ｓ10コート</t>
  </si>
  <si>
    <t>Ｓ11～13
コート</t>
  </si>
  <si>
    <t>Ｓ14･15
コート</t>
  </si>
  <si>
    <t>Ｓ11コート</t>
  </si>
  <si>
    <t>Ｓ12コート</t>
  </si>
  <si>
    <t>Ｓ13コート</t>
  </si>
  <si>
    <t>Ｓ14コート</t>
  </si>
  <si>
    <t>Ｓ15コート</t>
  </si>
  <si>
    <t>No．５</t>
  </si>
  <si>
    <t>坂01～03
コート</t>
  </si>
  <si>
    <t>坂04･05
コート</t>
  </si>
  <si>
    <t>女子５位</t>
  </si>
  <si>
    <t>男子５位</t>
  </si>
  <si>
    <t>５位イ</t>
  </si>
  <si>
    <t>坂08･09ｺｰﾄ</t>
  </si>
  <si>
    <t>坂10･11ｺｰﾄ</t>
  </si>
  <si>
    <t>３位イ７
４位イ７
交流戦</t>
  </si>
  <si>
    <t>１位イ７
２位イ７
交流戦</t>
  </si>
  <si>
    <t>イ６－ハ５
交流戦</t>
  </si>
  <si>
    <t>イ６－ロ５
交流戦</t>
  </si>
  <si>
    <t>Ｓ08コート</t>
  </si>
  <si>
    <t>Ｍ22コート</t>
  </si>
  <si>
    <t>Ｍ21コート</t>
  </si>
  <si>
    <t>Ｍ20コート</t>
  </si>
  <si>
    <t>Ｍ07コート</t>
  </si>
  <si>
    <t>Ｍ23コート</t>
  </si>
  <si>
    <t>Ｌ－Ｍ</t>
  </si>
  <si>
    <t>Ｋ－Ｌ</t>
  </si>
  <si>
    <t>尽誠学園Ａ</t>
  </si>
  <si>
    <t>金光大阪Ｂ</t>
  </si>
  <si>
    <t>和歌山商</t>
  </si>
  <si>
    <t>倉敷青陵</t>
  </si>
  <si>
    <t>城南Ａ</t>
  </si>
  <si>
    <t>徳島商業Ａ</t>
  </si>
  <si>
    <t>岡山東商</t>
  </si>
  <si>
    <t>松山商業Ａ</t>
  </si>
  <si>
    <t>宇和島東</t>
  </si>
  <si>
    <t>尽誠学園Ｂ</t>
  </si>
  <si>
    <t>明石商業</t>
  </si>
  <si>
    <t>興國</t>
  </si>
  <si>
    <t>高松中央Ａ</t>
  </si>
  <si>
    <t>金光大阪Ａ</t>
  </si>
  <si>
    <t>敦賀</t>
  </si>
  <si>
    <t>小倉西Ａ</t>
  </si>
  <si>
    <t>川之石</t>
  </si>
  <si>
    <t>徳山高専</t>
  </si>
  <si>
    <t>伊予農業</t>
  </si>
  <si>
    <t>近江兄弟社</t>
  </si>
  <si>
    <t>大商学園</t>
  </si>
  <si>
    <t>航空石川</t>
  </si>
  <si>
    <t>城南Ｂ</t>
  </si>
  <si>
    <t>近大和歌山</t>
  </si>
  <si>
    <t>岡山工業</t>
  </si>
  <si>
    <t>金光学園Ａ</t>
  </si>
  <si>
    <t>鳥取敬愛Ｂ</t>
  </si>
  <si>
    <t>松山北</t>
  </si>
  <si>
    <t>常翔学園Ａ</t>
  </si>
  <si>
    <t>岡山操山</t>
  </si>
  <si>
    <t>佐賀商業Ａ</t>
  </si>
  <si>
    <t>鳥取敬愛Ａ</t>
  </si>
  <si>
    <t>松江商業</t>
  </si>
  <si>
    <t>草津東Ａ</t>
  </si>
  <si>
    <t>青谷</t>
  </si>
  <si>
    <t>高松商業</t>
  </si>
  <si>
    <t>高松中央Ｂ</t>
  </si>
  <si>
    <t>坂出工業</t>
  </si>
  <si>
    <t>奈良Ａ</t>
  </si>
  <si>
    <t>合同</t>
  </si>
  <si>
    <t>高松工芸Ａ</t>
  </si>
  <si>
    <t>帝塚山</t>
  </si>
  <si>
    <t>小倉西Ｂ</t>
  </si>
  <si>
    <t>柳井商工</t>
  </si>
  <si>
    <t>阿波</t>
  </si>
  <si>
    <t>一条</t>
  </si>
  <si>
    <t>今治北</t>
  </si>
  <si>
    <t>徳島商業Ｂ</t>
  </si>
  <si>
    <t>三田学園</t>
  </si>
  <si>
    <t>徳島市立</t>
  </si>
  <si>
    <t>奈良Ｂ</t>
  </si>
  <si>
    <t>郡山Ａ</t>
  </si>
  <si>
    <t>佐賀商業Ｂ</t>
  </si>
  <si>
    <t>奈良学園</t>
  </si>
  <si>
    <t>観音寺一Ａ</t>
  </si>
  <si>
    <t>香芝</t>
  </si>
  <si>
    <t>常翔学園Ｂ</t>
  </si>
  <si>
    <t>土佐塾</t>
  </si>
  <si>
    <t>今治南</t>
  </si>
  <si>
    <t>高松工芸Ｂ</t>
  </si>
  <si>
    <t>金光学園Ｂ</t>
  </si>
  <si>
    <t>新田</t>
  </si>
  <si>
    <t>奈良北</t>
  </si>
  <si>
    <t>奈良朱雀</t>
  </si>
  <si>
    <t>平城Ｂ</t>
  </si>
  <si>
    <t>観音寺一Ｂ</t>
  </si>
  <si>
    <t>志度</t>
  </si>
  <si>
    <t>松山商業Ｂ</t>
  </si>
  <si>
    <t>篠山産業</t>
  </si>
  <si>
    <t>草津東Ｂ</t>
  </si>
  <si>
    <t>高専詫間</t>
  </si>
  <si>
    <t>平城Ａ</t>
  </si>
  <si>
    <t>南宇和</t>
  </si>
  <si>
    <t>丸亀</t>
  </si>
  <si>
    <t>水口東</t>
  </si>
  <si>
    <t>郡山Ｂ</t>
  </si>
  <si>
    <t>三豊工業</t>
  </si>
  <si>
    <t>観音寺中央</t>
  </si>
  <si>
    <t>坂出</t>
  </si>
  <si>
    <t>華頂女子</t>
  </si>
  <si>
    <t>済美</t>
  </si>
  <si>
    <t>長崎女子商</t>
  </si>
  <si>
    <t>和歌山商業</t>
  </si>
  <si>
    <t>鳥取敬愛</t>
  </si>
  <si>
    <t>徳島市立Ａ</t>
  </si>
  <si>
    <t>鹿児島女Ａ</t>
  </si>
  <si>
    <t>城南</t>
  </si>
  <si>
    <t>倉吉北</t>
  </si>
  <si>
    <t>昇陽</t>
  </si>
  <si>
    <t>鹿児島女Ｂ</t>
  </si>
  <si>
    <t>金光学園</t>
  </si>
  <si>
    <t>柳井商工Ａ</t>
  </si>
  <si>
    <t>高松商業Ａ</t>
  </si>
  <si>
    <t>明石西</t>
  </si>
  <si>
    <t>徳島商業</t>
  </si>
  <si>
    <t>玉名女子Ａ</t>
  </si>
  <si>
    <t>市立西宮</t>
  </si>
  <si>
    <t>玉名女子Ｂ</t>
  </si>
  <si>
    <t>徳島市立Ｂ</t>
  </si>
  <si>
    <t>宇和島東Ａ</t>
  </si>
  <si>
    <t>郡山</t>
  </si>
  <si>
    <t>宇和島東Ｂ</t>
  </si>
  <si>
    <t>鳥取西</t>
  </si>
  <si>
    <t>帝塚山Ａ</t>
  </si>
  <si>
    <t>新居浜南</t>
  </si>
  <si>
    <t>善通寺第一</t>
  </si>
  <si>
    <t>関大一</t>
  </si>
  <si>
    <t>岡山後楽館</t>
  </si>
  <si>
    <t>高瀬</t>
  </si>
  <si>
    <t>高松商業Ｂ</t>
  </si>
  <si>
    <t>小倉西</t>
  </si>
  <si>
    <t>帝塚山Ｂ</t>
  </si>
  <si>
    <t>観音寺第一</t>
  </si>
  <si>
    <t>平城</t>
  </si>
  <si>
    <t>常翔学園</t>
  </si>
  <si>
    <t>美作</t>
  </si>
  <si>
    <t>柳井商工Ｂ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</si>
</sst>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明朝"/>
      <family val="1"/>
    </font>
    <font>
      <sz val="10"/>
      <name val="ＭＳ 明朝"/>
      <family val="1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2"/>
      <color indexed="8"/>
      <name val="HG丸ｺﾞｼｯｸM-PRO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vertical="center" wrapText="1"/>
    </xf>
    <xf numFmtId="183" fontId="23" fillId="23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0" fontId="24" fillId="0" borderId="19" xfId="0" applyFont="1" applyFill="1" applyBorder="1" applyAlignment="1">
      <alignment horizontal="distributed" vertical="center" shrinkToFit="1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183" fontId="23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4" fillId="0" borderId="27" xfId="0" applyFont="1" applyFill="1" applyBorder="1" applyAlignment="1">
      <alignment horizontal="distributed" vertical="center" shrinkToFit="1"/>
    </xf>
    <xf numFmtId="183" fontId="23" fillId="23" borderId="28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 shrinkToFit="1"/>
    </xf>
    <xf numFmtId="0" fontId="24" fillId="0" borderId="30" xfId="0" applyFont="1" applyFill="1" applyBorder="1" applyAlignment="1">
      <alignment horizontal="distributed" vertical="center" shrinkToFit="1"/>
    </xf>
    <xf numFmtId="0" fontId="24" fillId="0" borderId="31" xfId="0" applyFont="1" applyFill="1" applyBorder="1" applyAlignment="1">
      <alignment horizontal="distributed" vertical="center" shrinkToFit="1"/>
    </xf>
    <xf numFmtId="183" fontId="23" fillId="23" borderId="3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distributed" vertical="center" shrinkToFit="1"/>
    </xf>
    <xf numFmtId="0" fontId="23" fillId="23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distributed" vertical="center" shrinkToFit="1"/>
    </xf>
    <xf numFmtId="0" fontId="24" fillId="0" borderId="10" xfId="0" applyFont="1" applyFill="1" applyBorder="1" applyAlignment="1">
      <alignment horizontal="distributed" vertical="center" shrinkToFit="1"/>
    </xf>
    <xf numFmtId="0" fontId="24" fillId="0" borderId="11" xfId="0" applyFont="1" applyFill="1" applyBorder="1" applyAlignment="1">
      <alignment horizontal="distributed" vertical="center" shrinkToFit="1"/>
    </xf>
    <xf numFmtId="0" fontId="25" fillId="0" borderId="35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36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distributed" vertical="center" shrinkToFit="1"/>
    </xf>
    <xf numFmtId="0" fontId="24" fillId="0" borderId="38" xfId="0" applyFont="1" applyBorder="1" applyAlignment="1">
      <alignment horizontal="distributed" vertical="center" shrinkToFit="1"/>
    </xf>
    <xf numFmtId="0" fontId="26" fillId="23" borderId="39" xfId="0" applyFont="1" applyFill="1" applyBorder="1" applyAlignment="1">
      <alignment horizontal="center" vertical="center"/>
    </xf>
    <xf numFmtId="0" fontId="26" fillId="23" borderId="38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23" borderId="40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 shrinkToFit="1"/>
    </xf>
    <xf numFmtId="49" fontId="2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 shrinkToFit="1"/>
    </xf>
    <xf numFmtId="49" fontId="2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distributed" vertical="center" shrinkToFit="1"/>
    </xf>
    <xf numFmtId="0" fontId="24" fillId="24" borderId="52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 applyProtection="1">
      <alignment vertical="center" shrinkToFit="1"/>
      <protection/>
    </xf>
    <xf numFmtId="0" fontId="27" fillId="0" borderId="53" xfId="0" applyNumberFormat="1" applyFont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 applyProtection="1">
      <alignment vertical="center" shrinkToFit="1"/>
      <protection/>
    </xf>
    <xf numFmtId="0" fontId="32" fillId="0" borderId="0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33" fillId="0" borderId="56" xfId="0" applyNumberFormat="1" applyFont="1" applyBorder="1" applyAlignment="1">
      <alignment horizontal="center" vertical="center"/>
    </xf>
    <xf numFmtId="49" fontId="33" fillId="0" borderId="57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49" fontId="33" fillId="0" borderId="59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6" xfId="0" applyNumberFormat="1" applyFont="1" applyBorder="1" applyAlignment="1">
      <alignment horizontal="center" vertical="center" shrinkToFit="1"/>
    </xf>
    <xf numFmtId="49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4" xfId="0" applyNumberFormat="1" applyFont="1" applyBorder="1" applyAlignment="1">
      <alignment horizontal="center" vertical="center" shrinkToFit="1"/>
    </xf>
    <xf numFmtId="0" fontId="29" fillId="0" borderId="50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49" fontId="29" fillId="0" borderId="68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24" fillId="24" borderId="37" xfId="0" applyFont="1" applyFill="1" applyBorder="1" applyAlignment="1">
      <alignment horizontal="distributed" vertical="center" shrinkToFit="1"/>
    </xf>
    <xf numFmtId="0" fontId="24" fillId="24" borderId="69" xfId="0" applyFont="1" applyFill="1" applyBorder="1" applyAlignment="1">
      <alignment horizontal="distributed" vertical="center" shrinkToFit="1"/>
    </xf>
    <xf numFmtId="49" fontId="2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0" applyNumberFormat="1" applyFont="1" applyBorder="1" applyAlignment="1">
      <alignment horizontal="center" vertical="center" shrinkToFit="1"/>
    </xf>
    <xf numFmtId="0" fontId="29" fillId="0" borderId="30" xfId="0" applyNumberFormat="1" applyFont="1" applyBorder="1" applyAlignment="1">
      <alignment horizontal="center" vertical="center" shrinkToFit="1"/>
    </xf>
    <xf numFmtId="49" fontId="29" fillId="0" borderId="72" xfId="0" applyNumberFormat="1" applyFont="1" applyFill="1" applyBorder="1" applyAlignment="1">
      <alignment horizontal="center" vertical="center" shrinkToFit="1"/>
    </xf>
    <xf numFmtId="49" fontId="2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74" xfId="0" applyNumberFormat="1" applyFont="1" applyBorder="1" applyAlignment="1">
      <alignment horizontal="center" vertical="center"/>
    </xf>
    <xf numFmtId="0" fontId="30" fillId="0" borderId="75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 shrinkToFit="1"/>
    </xf>
    <xf numFmtId="49" fontId="29" fillId="0" borderId="76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49" fontId="33" fillId="0" borderId="77" xfId="0" applyNumberFormat="1" applyFont="1" applyBorder="1" applyAlignment="1">
      <alignment horizontal="center" vertical="center"/>
    </xf>
    <xf numFmtId="49" fontId="33" fillId="0" borderId="78" xfId="0" applyNumberFormat="1" applyFont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49" fontId="33" fillId="0" borderId="81" xfId="0" applyNumberFormat="1" applyFont="1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23" borderId="38" xfId="0" applyFont="1" applyFill="1" applyBorder="1" applyAlignment="1">
      <alignment horizontal="center" vertical="center"/>
    </xf>
    <xf numFmtId="0" fontId="0" fillId="23" borderId="4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shrinkToFit="1"/>
    </xf>
    <xf numFmtId="0" fontId="26" fillId="0" borderId="43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49" fontId="29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7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/>
    </xf>
    <xf numFmtId="49" fontId="29" fillId="0" borderId="71" xfId="0" applyNumberFormat="1" applyFont="1" applyFill="1" applyBorder="1" applyAlignment="1">
      <alignment horizontal="center" vertical="center" shrinkToFit="1"/>
    </xf>
    <xf numFmtId="0" fontId="29" fillId="0" borderId="30" xfId="0" applyNumberFormat="1" applyFont="1" applyFill="1" applyBorder="1" applyAlignment="1">
      <alignment horizontal="center" vertical="center" shrinkToFit="1"/>
    </xf>
    <xf numFmtId="49" fontId="29" fillId="0" borderId="30" xfId="0" applyNumberFormat="1" applyFont="1" applyFill="1" applyBorder="1" applyAlignment="1">
      <alignment horizontal="center" vertical="center" shrinkToFit="1"/>
    </xf>
    <xf numFmtId="0" fontId="32" fillId="0" borderId="72" xfId="0" applyFont="1" applyFill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 shrinkToFit="1"/>
    </xf>
    <xf numFmtId="0" fontId="32" fillId="0" borderId="76" xfId="0" applyFont="1" applyFill="1" applyBorder="1" applyAlignment="1">
      <alignment horizontal="center" vertical="center" shrinkToFit="1"/>
    </xf>
    <xf numFmtId="0" fontId="26" fillId="0" borderId="49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26" fillId="0" borderId="84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6" fillId="0" borderId="85" xfId="0" applyNumberFormat="1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 wrapText="1"/>
    </xf>
    <xf numFmtId="0" fontId="23" fillId="23" borderId="30" xfId="0" applyFont="1" applyFill="1" applyBorder="1" applyAlignment="1">
      <alignment horizontal="center" vertical="center" wrapText="1"/>
    </xf>
    <xf numFmtId="0" fontId="23" fillId="23" borderId="31" xfId="0" applyFont="1" applyFill="1" applyBorder="1" applyAlignment="1">
      <alignment horizontal="center" vertical="center" wrapText="1"/>
    </xf>
    <xf numFmtId="0" fontId="23" fillId="23" borderId="71" xfId="0" applyFont="1" applyFill="1" applyBorder="1" applyAlignment="1">
      <alignment horizontal="center" vertical="center" wrapText="1"/>
    </xf>
    <xf numFmtId="0" fontId="23" fillId="23" borderId="88" xfId="0" applyFont="1" applyFill="1" applyBorder="1" applyAlignment="1">
      <alignment horizontal="center" vertical="center" wrapText="1"/>
    </xf>
    <xf numFmtId="183" fontId="23" fillId="23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89" xfId="0" applyNumberFormat="1" applyFont="1" applyFill="1" applyBorder="1" applyAlignment="1">
      <alignment horizontal="center" vertical="center"/>
    </xf>
    <xf numFmtId="183" fontId="23" fillId="23" borderId="90" xfId="0" applyNumberFormat="1" applyFont="1" applyFill="1" applyBorder="1" applyAlignment="1">
      <alignment horizontal="center" vertical="center"/>
    </xf>
    <xf numFmtId="183" fontId="23" fillId="23" borderId="9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3" fillId="23" borderId="5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distributed" vertical="center" shrinkToFit="1"/>
    </xf>
    <xf numFmtId="0" fontId="24" fillId="0" borderId="33" xfId="0" applyFont="1" applyFill="1" applyBorder="1" applyAlignment="1">
      <alignment horizontal="distributed" vertical="center" shrinkToFit="1"/>
    </xf>
    <xf numFmtId="0" fontId="24" fillId="0" borderId="92" xfId="0" applyFont="1" applyFill="1" applyBorder="1" applyAlignment="1">
      <alignment horizontal="distributed" vertical="center" shrinkToFit="1"/>
    </xf>
    <xf numFmtId="0" fontId="24" fillId="0" borderId="50" xfId="0" applyFont="1" applyFill="1" applyBorder="1" applyAlignment="1">
      <alignment horizontal="distributed" vertical="center" shrinkToFit="1"/>
    </xf>
    <xf numFmtId="18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30" fillId="0" borderId="71" xfId="0" applyNumberFormat="1" applyFont="1" applyBorder="1" applyAlignment="1">
      <alignment horizontal="center" vertical="center"/>
    </xf>
    <xf numFmtId="0" fontId="30" fillId="0" borderId="93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49" fontId="39" fillId="0" borderId="97" xfId="0" applyNumberFormat="1" applyFont="1" applyBorder="1" applyAlignment="1">
      <alignment horizontal="center" vertical="center"/>
    </xf>
    <xf numFmtId="49" fontId="39" fillId="0" borderId="9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103" xfId="0" applyFont="1" applyFill="1" applyBorder="1" applyAlignment="1">
      <alignment vertical="center"/>
    </xf>
    <xf numFmtId="0" fontId="23" fillId="0" borderId="104" xfId="0" applyFont="1" applyFill="1" applyBorder="1" applyAlignment="1">
      <alignment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106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107" xfId="0" applyFont="1" applyFill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23" fillId="0" borderId="110" xfId="0" applyFont="1" applyBorder="1" applyAlignment="1">
      <alignment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11" xfId="0" applyFont="1" applyFill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10" xfId="0" applyFont="1" applyFill="1" applyBorder="1" applyAlignment="1">
      <alignment horizontal="left" vertical="center"/>
    </xf>
    <xf numFmtId="0" fontId="23" fillId="0" borderId="110" xfId="0" applyFont="1" applyFill="1" applyBorder="1" applyAlignment="1">
      <alignment vertical="center"/>
    </xf>
    <xf numFmtId="0" fontId="23" fillId="0" borderId="112" xfId="0" applyFont="1" applyBorder="1" applyAlignment="1">
      <alignment vertical="center"/>
    </xf>
    <xf numFmtId="0" fontId="23" fillId="0" borderId="101" xfId="0" applyFont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26" fillId="0" borderId="114" xfId="0" applyNumberFormat="1" applyFont="1" applyBorder="1" applyAlignment="1">
      <alignment horizontal="center" vertical="center"/>
    </xf>
    <xf numFmtId="0" fontId="26" fillId="0" borderId="54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distributed" vertical="center" shrinkToFit="1"/>
    </xf>
    <xf numFmtId="0" fontId="24" fillId="0" borderId="99" xfId="0" applyFont="1" applyFill="1" applyBorder="1" applyAlignment="1">
      <alignment horizontal="distributed" vertical="center" shrinkToFit="1"/>
    </xf>
    <xf numFmtId="0" fontId="24" fillId="0" borderId="53" xfId="0" applyFont="1" applyFill="1" applyBorder="1" applyAlignment="1">
      <alignment horizontal="distributed" vertical="center" shrinkToFit="1"/>
    </xf>
    <xf numFmtId="0" fontId="24" fillId="0" borderId="100" xfId="0" applyFont="1" applyFill="1" applyBorder="1" applyAlignment="1">
      <alignment horizontal="distributed" vertical="center" shrinkToFit="1"/>
    </xf>
    <xf numFmtId="0" fontId="33" fillId="23" borderId="66" xfId="0" applyFont="1" applyFill="1" applyBorder="1" applyAlignment="1">
      <alignment horizontal="center" vertical="center"/>
    </xf>
    <xf numFmtId="49" fontId="39" fillId="0" borderId="98" xfId="0" applyNumberFormat="1" applyFont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textRotation="255"/>
    </xf>
    <xf numFmtId="0" fontId="23" fillId="0" borderId="114" xfId="0" applyFont="1" applyFill="1" applyBorder="1" applyAlignment="1">
      <alignment horizontal="center" vertical="center" textRotation="255" shrinkToFit="1"/>
    </xf>
    <xf numFmtId="0" fontId="23" fillId="0" borderId="116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117" xfId="0" applyFont="1" applyFill="1" applyBorder="1" applyAlignment="1">
      <alignment horizontal="center" vertical="center" textRotation="255" shrinkToFit="1"/>
    </xf>
    <xf numFmtId="0" fontId="23" fillId="0" borderId="115" xfId="0" applyFont="1" applyFill="1" applyBorder="1" applyAlignment="1">
      <alignment horizontal="center" vertical="center" textRotation="255" shrinkToFit="1"/>
    </xf>
    <xf numFmtId="0" fontId="23" fillId="0" borderId="118" xfId="0" applyFont="1" applyFill="1" applyBorder="1" applyAlignment="1">
      <alignment horizontal="center" vertical="center" textRotation="255" shrinkToFit="1"/>
    </xf>
    <xf numFmtId="0" fontId="33" fillId="0" borderId="66" xfId="0" applyFont="1" applyBorder="1" applyAlignment="1">
      <alignment horizontal="center" vertical="center"/>
    </xf>
    <xf numFmtId="0" fontId="33" fillId="23" borderId="9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49" fontId="33" fillId="0" borderId="119" xfId="0" applyNumberFormat="1" applyFont="1" applyBorder="1" applyAlignment="1">
      <alignment horizontal="center" vertical="center"/>
    </xf>
    <xf numFmtId="0" fontId="33" fillId="23" borderId="113" xfId="0" applyFont="1" applyFill="1" applyBorder="1" applyAlignment="1">
      <alignment horizontal="center" vertical="center"/>
    </xf>
    <xf numFmtId="0" fontId="33" fillId="23" borderId="63" xfId="0" applyFont="1" applyFill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23" borderId="11" xfId="0" applyFont="1" applyFill="1" applyBorder="1" applyAlignment="1">
      <alignment horizontal="center"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3" borderId="41" xfId="0" applyFont="1" applyFill="1" applyBorder="1" applyAlignment="1">
      <alignment horizontal="center" vertical="center"/>
    </xf>
    <xf numFmtId="0" fontId="22" fillId="23" borderId="120" xfId="0" applyFont="1" applyFill="1" applyBorder="1" applyAlignment="1">
      <alignment horizontal="center" vertical="center"/>
    </xf>
    <xf numFmtId="0" fontId="22" fillId="23" borderId="121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 textRotation="255" shrinkToFit="1"/>
    </xf>
    <xf numFmtId="0" fontId="23" fillId="0" borderId="123" xfId="0" applyFont="1" applyFill="1" applyBorder="1" applyAlignment="1">
      <alignment horizontal="center" vertical="center" textRotation="255" shrinkToFit="1"/>
    </xf>
    <xf numFmtId="0" fontId="23" fillId="0" borderId="124" xfId="0" applyFont="1" applyFill="1" applyBorder="1" applyAlignment="1">
      <alignment horizontal="center" vertical="center" textRotation="255" shrinkToFit="1"/>
    </xf>
    <xf numFmtId="0" fontId="23" fillId="0" borderId="122" xfId="0" applyFont="1" applyFill="1" applyBorder="1" applyAlignment="1">
      <alignment horizontal="center" vertical="center" textRotation="255"/>
    </xf>
    <xf numFmtId="0" fontId="23" fillId="0" borderId="123" xfId="0" applyFont="1" applyFill="1" applyBorder="1" applyAlignment="1">
      <alignment horizontal="center" vertical="center" textRotation="255"/>
    </xf>
    <xf numFmtId="0" fontId="23" fillId="0" borderId="124" xfId="0" applyFont="1" applyFill="1" applyBorder="1" applyAlignment="1">
      <alignment horizontal="center"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116" xfId="0" applyFont="1" applyFill="1" applyBorder="1" applyAlignment="1">
      <alignment horizontal="center" vertical="center" textRotation="255" shrinkToFit="1"/>
    </xf>
    <xf numFmtId="0" fontId="23" fillId="0" borderId="125" xfId="0" applyFont="1" applyFill="1" applyBorder="1" applyAlignment="1">
      <alignment horizontal="center" vertical="center" textRotation="255"/>
    </xf>
    <xf numFmtId="0" fontId="23" fillId="0" borderId="118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26" xfId="0" applyFont="1" applyFill="1" applyBorder="1" applyAlignment="1">
      <alignment horizontal="center" vertical="center" textRotation="255"/>
    </xf>
    <xf numFmtId="0" fontId="23" fillId="0" borderId="117" xfId="0" applyFont="1" applyFill="1" applyBorder="1" applyAlignment="1">
      <alignment horizontal="center" vertical="center" textRotation="255"/>
    </xf>
    <xf numFmtId="0" fontId="23" fillId="0" borderId="114" xfId="0" applyFont="1" applyFill="1" applyBorder="1" applyAlignment="1">
      <alignment horizontal="center" vertical="center" textRotation="255"/>
    </xf>
    <xf numFmtId="0" fontId="23" fillId="0" borderId="127" xfId="0" applyFont="1" applyFill="1" applyBorder="1" applyAlignment="1">
      <alignment horizontal="center" vertical="center" textRotation="255"/>
    </xf>
    <xf numFmtId="0" fontId="23" fillId="0" borderId="125" xfId="0" applyFont="1" applyFill="1" applyBorder="1" applyAlignment="1">
      <alignment horizontal="center" vertical="center" textRotation="255" shrinkToFit="1"/>
    </xf>
    <xf numFmtId="0" fontId="23" fillId="0" borderId="126" xfId="0" applyFont="1" applyFill="1" applyBorder="1" applyAlignment="1">
      <alignment horizontal="center" vertical="center" textRotation="255" shrinkToFit="1"/>
    </xf>
    <xf numFmtId="0" fontId="23" fillId="0" borderId="127" xfId="0" applyFont="1" applyFill="1" applyBorder="1" applyAlignment="1">
      <alignment horizontal="center" vertical="center" textRotation="255" shrinkToFit="1"/>
    </xf>
    <xf numFmtId="0" fontId="23" fillId="0" borderId="9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3" fillId="23" borderId="99" xfId="0" applyFont="1" applyFill="1" applyBorder="1" applyAlignment="1">
      <alignment horizontal="center" vertical="center"/>
    </xf>
    <xf numFmtId="0" fontId="23" fillId="23" borderId="53" xfId="0" applyFont="1" applyFill="1" applyBorder="1" applyAlignment="1">
      <alignment horizontal="center" vertical="center"/>
    </xf>
    <xf numFmtId="0" fontId="23" fillId="23" borderId="100" xfId="0" applyFont="1" applyFill="1" applyBorder="1" applyAlignment="1">
      <alignment horizontal="center" vertical="center"/>
    </xf>
    <xf numFmtId="0" fontId="23" fillId="23" borderId="106" xfId="0" applyFont="1" applyFill="1" applyBorder="1" applyAlignment="1">
      <alignment horizontal="center" vertical="center"/>
    </xf>
    <xf numFmtId="0" fontId="23" fillId="23" borderId="35" xfId="0" applyFont="1" applyFill="1" applyBorder="1" applyAlignment="1">
      <alignment horizontal="center" vertical="center"/>
    </xf>
    <xf numFmtId="0" fontId="23" fillId="23" borderId="10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3" fillId="23" borderId="99" xfId="0" applyFont="1" applyFill="1" applyBorder="1" applyAlignment="1">
      <alignment horizontal="center" vertical="center" textRotation="255"/>
    </xf>
    <xf numFmtId="0" fontId="23" fillId="23" borderId="53" xfId="0" applyFont="1" applyFill="1" applyBorder="1" applyAlignment="1">
      <alignment horizontal="center" vertical="center" textRotation="255"/>
    </xf>
    <xf numFmtId="0" fontId="23" fillId="23" borderId="100" xfId="0" applyFont="1" applyFill="1" applyBorder="1" applyAlignment="1">
      <alignment horizontal="center" vertical="center" textRotation="255"/>
    </xf>
    <xf numFmtId="0" fontId="23" fillId="23" borderId="101" xfId="0" applyFont="1" applyFill="1" applyBorder="1" applyAlignment="1">
      <alignment horizontal="center" vertical="center" textRotation="255"/>
    </xf>
    <xf numFmtId="0" fontId="23" fillId="23" borderId="0" xfId="0" applyFont="1" applyFill="1" applyBorder="1" applyAlignment="1">
      <alignment horizontal="center" vertical="center" textRotation="255"/>
    </xf>
    <xf numFmtId="0" fontId="23" fillId="23" borderId="102" xfId="0" applyFont="1" applyFill="1" applyBorder="1" applyAlignment="1">
      <alignment horizontal="center" vertical="center" textRotation="255"/>
    </xf>
    <xf numFmtId="0" fontId="23" fillId="23" borderId="106" xfId="0" applyFont="1" applyFill="1" applyBorder="1" applyAlignment="1">
      <alignment horizontal="center" vertical="center" textRotation="255"/>
    </xf>
    <xf numFmtId="0" fontId="23" fillId="23" borderId="35" xfId="0" applyFont="1" applyFill="1" applyBorder="1" applyAlignment="1">
      <alignment horizontal="center" vertical="center" textRotation="255"/>
    </xf>
    <xf numFmtId="0" fontId="23" fillId="23" borderId="107" xfId="0" applyFont="1" applyFill="1" applyBorder="1" applyAlignment="1">
      <alignment horizontal="center" vertical="center" textRotation="255"/>
    </xf>
    <xf numFmtId="49" fontId="39" fillId="0" borderId="78" xfId="0" applyNumberFormat="1" applyFont="1" applyBorder="1" applyAlignment="1">
      <alignment horizontal="center" vertical="center"/>
    </xf>
    <xf numFmtId="49" fontId="39" fillId="0" borderId="78" xfId="0" applyNumberFormat="1" applyFont="1" applyBorder="1" applyAlignment="1">
      <alignment horizontal="center" vertical="center" wrapText="1"/>
    </xf>
    <xf numFmtId="0" fontId="33" fillId="23" borderId="78" xfId="0" applyFont="1" applyFill="1" applyBorder="1" applyAlignment="1">
      <alignment horizontal="center" vertical="center"/>
    </xf>
    <xf numFmtId="0" fontId="33" fillId="23" borderId="79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3" fillId="23" borderId="66" xfId="0" applyFont="1" applyFill="1" applyBorder="1" applyAlignment="1">
      <alignment horizontal="center" vertical="center"/>
    </xf>
    <xf numFmtId="0" fontId="33" fillId="23" borderId="6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39" fillId="0" borderId="128" xfId="0" applyNumberFormat="1" applyFont="1" applyBorder="1" applyAlignment="1">
      <alignment horizontal="center" vertical="center"/>
    </xf>
    <xf numFmtId="49" fontId="39" fillId="0" borderId="129" xfId="0" applyNumberFormat="1" applyFont="1" applyBorder="1" applyAlignment="1">
      <alignment horizontal="center" vertical="center"/>
    </xf>
    <xf numFmtId="49" fontId="39" fillId="0" borderId="79" xfId="0" applyNumberFormat="1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 shrinkToFit="1"/>
    </xf>
    <xf numFmtId="0" fontId="24" fillId="0" borderId="132" xfId="0" applyFont="1" applyBorder="1" applyAlignment="1">
      <alignment horizontal="distributed" vertical="center" shrinkToFit="1"/>
    </xf>
    <xf numFmtId="0" fontId="30" fillId="0" borderId="133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6" fillId="23" borderId="134" xfId="0" applyFont="1" applyFill="1" applyBorder="1" applyAlignment="1">
      <alignment horizontal="center" vertical="center"/>
    </xf>
    <xf numFmtId="0" fontId="26" fillId="23" borderId="37" xfId="0" applyFont="1" applyFill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7" fillId="23" borderId="137" xfId="0" applyFont="1" applyFill="1" applyBorder="1" applyAlignment="1">
      <alignment horizontal="center" vertical="center" wrapText="1"/>
    </xf>
    <xf numFmtId="0" fontId="27" fillId="23" borderId="54" xfId="0" applyFont="1" applyFill="1" applyBorder="1" applyAlignment="1">
      <alignment horizontal="center" vertical="center" wrapText="1"/>
    </xf>
    <xf numFmtId="0" fontId="26" fillId="23" borderId="55" xfId="0" applyFont="1" applyFill="1" applyBorder="1" applyAlignment="1">
      <alignment horizontal="center" vertical="center"/>
    </xf>
    <xf numFmtId="0" fontId="26" fillId="23" borderId="40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4" fillId="0" borderId="25" xfId="0" applyFont="1" applyBorder="1" applyAlignment="1">
      <alignment horizontal="distributed" vertical="center" shrinkToFit="1"/>
    </xf>
    <xf numFmtId="0" fontId="24" fillId="0" borderId="139" xfId="0" applyFont="1" applyBorder="1" applyAlignment="1">
      <alignment horizontal="distributed" vertical="center" shrinkToFit="1"/>
    </xf>
    <xf numFmtId="0" fontId="24" fillId="0" borderId="16" xfId="0" applyFont="1" applyBorder="1" applyAlignment="1">
      <alignment horizontal="distributed" vertical="center" shrinkToFit="1"/>
    </xf>
    <xf numFmtId="0" fontId="24" fillId="0" borderId="140" xfId="0" applyFont="1" applyBorder="1" applyAlignment="1">
      <alignment horizontal="distributed" vertical="center" shrinkToFit="1"/>
    </xf>
    <xf numFmtId="0" fontId="0" fillId="0" borderId="11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39" fillId="0" borderId="141" xfId="0" applyNumberFormat="1" applyFont="1" applyBorder="1" applyAlignment="1">
      <alignment horizontal="center" vertical="center"/>
    </xf>
    <xf numFmtId="49" fontId="39" fillId="0" borderId="77" xfId="0" applyNumberFormat="1" applyFont="1" applyBorder="1" applyAlignment="1">
      <alignment horizontal="center" vertical="center"/>
    </xf>
    <xf numFmtId="49" fontId="39" fillId="0" borderId="84" xfId="0" applyNumberFormat="1" applyFont="1" applyBorder="1" applyAlignment="1">
      <alignment horizontal="center" vertical="center"/>
    </xf>
    <xf numFmtId="49" fontId="39" fillId="0" borderId="142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39" fillId="0" borderId="143" xfId="0" applyFont="1" applyBorder="1" applyAlignment="1">
      <alignment horizontal="center" vertical="center" wrapText="1"/>
    </xf>
    <xf numFmtId="0" fontId="39" fillId="0" borderId="144" xfId="0" applyFont="1" applyBorder="1" applyAlignment="1">
      <alignment horizontal="center" vertical="center"/>
    </xf>
    <xf numFmtId="0" fontId="39" fillId="0" borderId="141" xfId="0" applyFont="1" applyBorder="1" applyAlignment="1">
      <alignment horizontal="center" vertical="center"/>
    </xf>
    <xf numFmtId="0" fontId="39" fillId="0" borderId="142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146" xfId="0" applyFont="1" applyBorder="1" applyAlignment="1">
      <alignment horizontal="center" vertical="center"/>
    </xf>
    <xf numFmtId="0" fontId="39" fillId="0" borderId="14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0" fillId="23" borderId="134" xfId="0" applyFont="1" applyFill="1" applyBorder="1" applyAlignment="1">
      <alignment horizontal="center" vertical="center"/>
    </xf>
    <xf numFmtId="0" fontId="0" fillId="23" borderId="37" xfId="0" applyFont="1" applyFill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39" xfId="0" applyBorder="1" applyAlignment="1">
      <alignment horizontal="distributed" vertical="center"/>
    </xf>
    <xf numFmtId="0" fontId="23" fillId="23" borderId="137" xfId="0" applyFont="1" applyFill="1" applyBorder="1" applyAlignment="1">
      <alignment horizontal="center" vertical="center" wrapText="1"/>
    </xf>
    <xf numFmtId="0" fontId="23" fillId="23" borderId="54" xfId="0" applyFont="1" applyFill="1" applyBorder="1" applyAlignment="1">
      <alignment horizontal="center" vertical="center" wrapText="1"/>
    </xf>
    <xf numFmtId="0" fontId="0" fillId="0" borderId="132" xfId="0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 shrinkToFit="1"/>
    </xf>
    <xf numFmtId="0" fontId="0" fillId="0" borderId="121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36" fillId="23" borderId="120" xfId="0" applyFont="1" applyFill="1" applyBorder="1" applyAlignment="1">
      <alignment horizontal="center" vertical="center"/>
    </xf>
    <xf numFmtId="0" fontId="36" fillId="23" borderId="121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36" fillId="23" borderId="41" xfId="0" applyFont="1" applyFill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FFFF"/>
      </font>
      <border/>
    </dxf>
    <dxf>
      <fill>
        <patternFill patternType="none">
          <bgColor indexed="65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決勝リーグ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"/>
  <sheetViews>
    <sheetView tabSelected="1" zoomScale="75" zoomScaleNormal="75" workbookViewId="0" topLeftCell="A1">
      <selection activeCell="Q14" sqref="Q14"/>
    </sheetView>
  </sheetViews>
  <sheetFormatPr defaultColWidth="10.625" defaultRowHeight="30" customHeight="1"/>
  <cols>
    <col min="1" max="7" width="10.625" style="1" customWidth="1"/>
    <col min="8" max="16384" width="10.625" style="1" customWidth="1"/>
  </cols>
  <sheetData>
    <row r="1" spans="1:16" ht="30" customHeight="1">
      <c r="A1" s="300" t="s">
        <v>20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3" ht="30" customHeight="1" thickBot="1">
      <c r="A2" s="2" t="s">
        <v>21</v>
      </c>
      <c r="B2" s="303" t="s">
        <v>153</v>
      </c>
      <c r="C2" s="303"/>
    </row>
    <row r="3" spans="1:17" ht="37.5" customHeight="1">
      <c r="A3" s="301"/>
      <c r="B3" s="305" t="s">
        <v>22</v>
      </c>
      <c r="C3" s="306"/>
      <c r="D3" s="306"/>
      <c r="E3" s="306"/>
      <c r="F3" s="306"/>
      <c r="G3" s="307"/>
      <c r="H3" s="305" t="s">
        <v>23</v>
      </c>
      <c r="I3" s="306"/>
      <c r="J3" s="306"/>
      <c r="K3" s="306"/>
      <c r="L3" s="307"/>
      <c r="M3" s="305" t="s">
        <v>24</v>
      </c>
      <c r="N3" s="306"/>
      <c r="O3" s="306"/>
      <c r="P3" s="306"/>
      <c r="Q3" s="307"/>
    </row>
    <row r="4" spans="1:17" ht="37.5" customHeight="1" thickBot="1">
      <c r="A4" s="302"/>
      <c r="B4" s="3" t="s">
        <v>154</v>
      </c>
      <c r="C4" s="4" t="s">
        <v>155</v>
      </c>
      <c r="D4" s="4" t="s">
        <v>156</v>
      </c>
      <c r="E4" s="4" t="s">
        <v>157</v>
      </c>
      <c r="F4" s="27" t="s">
        <v>158</v>
      </c>
      <c r="G4" s="5" t="s">
        <v>159</v>
      </c>
      <c r="H4" s="204" t="s">
        <v>160</v>
      </c>
      <c r="I4" s="4" t="s">
        <v>161</v>
      </c>
      <c r="J4" s="4" t="s">
        <v>162</v>
      </c>
      <c r="K4" s="27" t="s">
        <v>163</v>
      </c>
      <c r="L4" s="5" t="s">
        <v>164</v>
      </c>
      <c r="M4" s="204" t="s">
        <v>165</v>
      </c>
      <c r="N4" s="4" t="s">
        <v>166</v>
      </c>
      <c r="O4" s="4" t="s">
        <v>167</v>
      </c>
      <c r="P4" s="27" t="s">
        <v>168</v>
      </c>
      <c r="Q4" s="5" t="s">
        <v>169</v>
      </c>
    </row>
    <row r="5" spans="1:17" ht="45.75" customHeight="1">
      <c r="A5" s="6">
        <v>1</v>
      </c>
      <c r="B5" s="7" t="s">
        <v>405</v>
      </c>
      <c r="C5" s="8" t="s">
        <v>406</v>
      </c>
      <c r="D5" s="8" t="s">
        <v>407</v>
      </c>
      <c r="E5" s="8" t="s">
        <v>408</v>
      </c>
      <c r="F5" s="9" t="s">
        <v>409</v>
      </c>
      <c r="G5" s="13" t="s">
        <v>410</v>
      </c>
      <c r="H5" s="12" t="s">
        <v>411</v>
      </c>
      <c r="I5" s="12" t="s">
        <v>412</v>
      </c>
      <c r="J5" s="11" t="s">
        <v>413</v>
      </c>
      <c r="K5" s="28" t="s">
        <v>414</v>
      </c>
      <c r="L5" s="205" t="s">
        <v>415</v>
      </c>
      <c r="M5" s="14" t="s">
        <v>416</v>
      </c>
      <c r="N5" s="8" t="s">
        <v>417</v>
      </c>
      <c r="O5" s="9" t="s">
        <v>418</v>
      </c>
      <c r="P5" s="28" t="s">
        <v>419</v>
      </c>
      <c r="Q5" s="13" t="s">
        <v>420</v>
      </c>
    </row>
    <row r="6" spans="1:17" ht="45.75" customHeight="1">
      <c r="A6" s="15">
        <v>2</v>
      </c>
      <c r="B6" s="16" t="s">
        <v>421</v>
      </c>
      <c r="C6" s="17" t="s">
        <v>422</v>
      </c>
      <c r="D6" s="17" t="s">
        <v>423</v>
      </c>
      <c r="E6" s="17" t="s">
        <v>424</v>
      </c>
      <c r="F6" s="18" t="s">
        <v>425</v>
      </c>
      <c r="G6" s="20" t="s">
        <v>426</v>
      </c>
      <c r="H6" s="19" t="s">
        <v>427</v>
      </c>
      <c r="I6" s="19" t="s">
        <v>428</v>
      </c>
      <c r="J6" s="17" t="s">
        <v>429</v>
      </c>
      <c r="K6" s="18" t="s">
        <v>430</v>
      </c>
      <c r="L6" s="20" t="s">
        <v>431</v>
      </c>
      <c r="M6" s="19" t="s">
        <v>432</v>
      </c>
      <c r="N6" s="17" t="s">
        <v>433</v>
      </c>
      <c r="O6" s="18" t="s">
        <v>434</v>
      </c>
      <c r="P6" s="18" t="s">
        <v>435</v>
      </c>
      <c r="Q6" s="20" t="s">
        <v>436</v>
      </c>
    </row>
    <row r="7" spans="1:17" ht="45.75" customHeight="1">
      <c r="A7" s="15">
        <v>3</v>
      </c>
      <c r="B7" s="16" t="s">
        <v>437</v>
      </c>
      <c r="C7" s="17" t="s">
        <v>438</v>
      </c>
      <c r="D7" s="17" t="s">
        <v>439</v>
      </c>
      <c r="E7" s="17" t="s">
        <v>440</v>
      </c>
      <c r="F7" s="18" t="s">
        <v>441</v>
      </c>
      <c r="G7" s="20" t="s">
        <v>442</v>
      </c>
      <c r="H7" s="19" t="s">
        <v>443</v>
      </c>
      <c r="I7" s="19" t="s">
        <v>444</v>
      </c>
      <c r="J7" s="17" t="s">
        <v>445</v>
      </c>
      <c r="K7" s="18" t="s">
        <v>446</v>
      </c>
      <c r="L7" s="20" t="s">
        <v>447</v>
      </c>
      <c r="M7" s="19" t="s">
        <v>448</v>
      </c>
      <c r="N7" s="17" t="s">
        <v>449</v>
      </c>
      <c r="O7" s="18" t="s">
        <v>450</v>
      </c>
      <c r="P7" s="18" t="s">
        <v>451</v>
      </c>
      <c r="Q7" s="20" t="s">
        <v>452</v>
      </c>
    </row>
    <row r="8" spans="1:17" ht="45.75" customHeight="1" thickBot="1">
      <c r="A8" s="15">
        <v>4</v>
      </c>
      <c r="B8" s="16" t="s">
        <v>453</v>
      </c>
      <c r="C8" s="17" t="s">
        <v>454</v>
      </c>
      <c r="D8" s="17" t="s">
        <v>455</v>
      </c>
      <c r="E8" s="17" t="s">
        <v>456</v>
      </c>
      <c r="F8" s="18" t="s">
        <v>457</v>
      </c>
      <c r="G8" s="24" t="s">
        <v>458</v>
      </c>
      <c r="H8" s="19" t="s">
        <v>459</v>
      </c>
      <c r="I8" s="19" t="s">
        <v>460</v>
      </c>
      <c r="J8" s="17" t="s">
        <v>461</v>
      </c>
      <c r="K8" s="18" t="s">
        <v>462</v>
      </c>
      <c r="L8" s="20" t="s">
        <v>463</v>
      </c>
      <c r="M8" s="19" t="s">
        <v>464</v>
      </c>
      <c r="N8" s="17" t="s">
        <v>465</v>
      </c>
      <c r="O8" s="18" t="s">
        <v>466</v>
      </c>
      <c r="P8" s="18" t="s">
        <v>467</v>
      </c>
      <c r="Q8" s="20" t="s">
        <v>468</v>
      </c>
    </row>
    <row r="9" spans="1:17" ht="45.75" customHeight="1" thickBot="1">
      <c r="A9" s="25">
        <v>5</v>
      </c>
      <c r="B9" s="29" t="s">
        <v>469</v>
      </c>
      <c r="C9" s="30" t="s">
        <v>470</v>
      </c>
      <c r="D9" s="30" t="s">
        <v>471</v>
      </c>
      <c r="E9" s="30" t="s">
        <v>472</v>
      </c>
      <c r="F9" s="206" t="s">
        <v>473</v>
      </c>
      <c r="G9" s="207"/>
      <c r="H9" s="208" t="s">
        <v>474</v>
      </c>
      <c r="I9" s="208" t="s">
        <v>475</v>
      </c>
      <c r="J9" s="30" t="s">
        <v>476</v>
      </c>
      <c r="K9" s="206" t="s">
        <v>477</v>
      </c>
      <c r="L9" s="26" t="s">
        <v>478</v>
      </c>
      <c r="M9" s="208" t="s">
        <v>479</v>
      </c>
      <c r="N9" s="30" t="s">
        <v>480</v>
      </c>
      <c r="O9" s="206" t="s">
        <v>481</v>
      </c>
      <c r="P9" s="206" t="s">
        <v>482</v>
      </c>
      <c r="Q9" s="26" t="s">
        <v>483</v>
      </c>
    </row>
    <row r="10" spans="1:16" s="176" customFormat="1" ht="45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3" ht="30" customHeight="1" thickBot="1">
      <c r="A11" s="2" t="s">
        <v>25</v>
      </c>
      <c r="B11" s="304" t="s">
        <v>170</v>
      </c>
      <c r="C11" s="304"/>
    </row>
    <row r="12" spans="1:15" ht="37.5" customHeight="1">
      <c r="A12" s="301"/>
      <c r="B12" s="305" t="s">
        <v>22</v>
      </c>
      <c r="C12" s="306"/>
      <c r="D12" s="306"/>
      <c r="E12" s="306"/>
      <c r="F12" s="306"/>
      <c r="G12" s="306"/>
      <c r="H12" s="306"/>
      <c r="I12" s="305" t="s">
        <v>23</v>
      </c>
      <c r="J12" s="306"/>
      <c r="K12" s="306"/>
      <c r="L12" s="306"/>
      <c r="M12" s="306"/>
      <c r="N12" s="307"/>
      <c r="O12" s="211"/>
    </row>
    <row r="13" spans="1:15" ht="37.5" customHeight="1" thickBot="1">
      <c r="A13" s="302"/>
      <c r="B13" s="3" t="s">
        <v>154</v>
      </c>
      <c r="C13" s="4" t="s">
        <v>155</v>
      </c>
      <c r="D13" s="4" t="s">
        <v>156</v>
      </c>
      <c r="E13" s="4" t="s">
        <v>157</v>
      </c>
      <c r="F13" s="4" t="s">
        <v>158</v>
      </c>
      <c r="G13" s="4" t="s">
        <v>159</v>
      </c>
      <c r="H13" s="27" t="s">
        <v>160</v>
      </c>
      <c r="I13" s="3" t="s">
        <v>161</v>
      </c>
      <c r="J13" s="4" t="s">
        <v>162</v>
      </c>
      <c r="K13" s="4" t="s">
        <v>163</v>
      </c>
      <c r="L13" s="4" t="s">
        <v>164</v>
      </c>
      <c r="M13" s="4" t="s">
        <v>165</v>
      </c>
      <c r="N13" s="5" t="s">
        <v>166</v>
      </c>
      <c r="O13" s="196"/>
    </row>
    <row r="14" spans="1:15" ht="45.75" customHeight="1">
      <c r="A14" s="6">
        <v>1</v>
      </c>
      <c r="B14" s="10" t="s">
        <v>405</v>
      </c>
      <c r="C14" s="11" t="s">
        <v>484</v>
      </c>
      <c r="D14" s="11" t="s">
        <v>485</v>
      </c>
      <c r="E14" s="11" t="s">
        <v>435</v>
      </c>
      <c r="F14" s="11" t="s">
        <v>486</v>
      </c>
      <c r="G14" s="11" t="s">
        <v>487</v>
      </c>
      <c r="H14" s="28" t="s">
        <v>488</v>
      </c>
      <c r="I14" s="10" t="s">
        <v>453</v>
      </c>
      <c r="J14" s="11" t="s">
        <v>489</v>
      </c>
      <c r="K14" s="11" t="s">
        <v>490</v>
      </c>
      <c r="L14" s="11" t="s">
        <v>491</v>
      </c>
      <c r="M14" s="11" t="s">
        <v>451</v>
      </c>
      <c r="N14" s="13" t="s">
        <v>492</v>
      </c>
      <c r="O14" s="210"/>
    </row>
    <row r="15" spans="1:15" ht="45.75" customHeight="1">
      <c r="A15" s="15">
        <v>2</v>
      </c>
      <c r="B15" s="16" t="s">
        <v>493</v>
      </c>
      <c r="C15" s="17" t="s">
        <v>494</v>
      </c>
      <c r="D15" s="17" t="s">
        <v>495</v>
      </c>
      <c r="E15" s="17" t="s">
        <v>496</v>
      </c>
      <c r="F15" s="17" t="s">
        <v>497</v>
      </c>
      <c r="G15" s="17" t="s">
        <v>498</v>
      </c>
      <c r="H15" s="18" t="s">
        <v>499</v>
      </c>
      <c r="I15" s="16" t="s">
        <v>412</v>
      </c>
      <c r="J15" s="17" t="s">
        <v>414</v>
      </c>
      <c r="K15" s="17" t="s">
        <v>417</v>
      </c>
      <c r="L15" s="17" t="s">
        <v>457</v>
      </c>
      <c r="M15" s="17" t="s">
        <v>500</v>
      </c>
      <c r="N15" s="20" t="s">
        <v>501</v>
      </c>
      <c r="O15" s="210"/>
    </row>
    <row r="16" spans="1:15" ht="45.75" customHeight="1">
      <c r="A16" s="15">
        <v>3</v>
      </c>
      <c r="B16" s="16" t="s">
        <v>437</v>
      </c>
      <c r="C16" s="17" t="s">
        <v>408</v>
      </c>
      <c r="D16" s="17" t="s">
        <v>502</v>
      </c>
      <c r="E16" s="17" t="s">
        <v>419</v>
      </c>
      <c r="F16" s="17" t="s">
        <v>503</v>
      </c>
      <c r="G16" s="17" t="s">
        <v>504</v>
      </c>
      <c r="H16" s="18" t="s">
        <v>463</v>
      </c>
      <c r="I16" s="16" t="s">
        <v>434</v>
      </c>
      <c r="J16" s="17" t="s">
        <v>505</v>
      </c>
      <c r="K16" s="17" t="s">
        <v>506</v>
      </c>
      <c r="L16" s="17" t="s">
        <v>507</v>
      </c>
      <c r="M16" s="17" t="s">
        <v>508</v>
      </c>
      <c r="N16" s="20" t="s">
        <v>509</v>
      </c>
      <c r="O16" s="210"/>
    </row>
    <row r="17" spans="1:15" ht="45.75" customHeight="1">
      <c r="A17" s="15">
        <v>4</v>
      </c>
      <c r="B17" s="16" t="s">
        <v>477</v>
      </c>
      <c r="C17" s="17" t="s">
        <v>421</v>
      </c>
      <c r="D17" s="17" t="s">
        <v>510</v>
      </c>
      <c r="E17" s="17" t="s">
        <v>511</v>
      </c>
      <c r="F17" s="17" t="s">
        <v>512</v>
      </c>
      <c r="G17" s="17" t="s">
        <v>411</v>
      </c>
      <c r="H17" s="18" t="s">
        <v>513</v>
      </c>
      <c r="I17" s="16" t="s">
        <v>450</v>
      </c>
      <c r="J17" s="17" t="s">
        <v>425</v>
      </c>
      <c r="K17" s="17" t="s">
        <v>444</v>
      </c>
      <c r="L17" s="17" t="s">
        <v>467</v>
      </c>
      <c r="M17" s="17" t="s">
        <v>514</v>
      </c>
      <c r="N17" s="20" t="s">
        <v>515</v>
      </c>
      <c r="O17" s="210"/>
    </row>
    <row r="18" spans="1:15" ht="45.75" customHeight="1" thickBot="1">
      <c r="A18" s="25">
        <v>5</v>
      </c>
      <c r="B18" s="29" t="s">
        <v>516</v>
      </c>
      <c r="C18" s="30" t="s">
        <v>517</v>
      </c>
      <c r="D18" s="30" t="s">
        <v>518</v>
      </c>
      <c r="E18" s="30" t="s">
        <v>472</v>
      </c>
      <c r="F18" s="30" t="s">
        <v>519</v>
      </c>
      <c r="G18" s="30" t="s">
        <v>441</v>
      </c>
      <c r="H18" s="26" t="s">
        <v>468</v>
      </c>
      <c r="I18" s="29" t="s">
        <v>482</v>
      </c>
      <c r="J18" s="30" t="s">
        <v>520</v>
      </c>
      <c r="K18" s="30" t="s">
        <v>460</v>
      </c>
      <c r="L18" s="30" t="s">
        <v>471</v>
      </c>
      <c r="M18" s="30" t="s">
        <v>521</v>
      </c>
      <c r="N18" s="26" t="s">
        <v>478</v>
      </c>
      <c r="O18" s="210"/>
    </row>
  </sheetData>
  <sheetProtection/>
  <mergeCells count="10">
    <mergeCell ref="A1:P1"/>
    <mergeCell ref="A12:A13"/>
    <mergeCell ref="B2:C2"/>
    <mergeCell ref="A3:A4"/>
    <mergeCell ref="B11:C11"/>
    <mergeCell ref="B12:H12"/>
    <mergeCell ref="B3:G3"/>
    <mergeCell ref="H3:L3"/>
    <mergeCell ref="M3:Q3"/>
    <mergeCell ref="I12:N12"/>
  </mergeCells>
  <conditionalFormatting sqref="Q5:Q9 B5:P10 B14:O18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workbookViewId="0" topLeftCell="A1">
      <selection activeCell="P17" sqref="P17"/>
    </sheetView>
  </sheetViews>
  <sheetFormatPr defaultColWidth="9.00390625" defaultRowHeight="37.5" customHeight="1"/>
  <cols>
    <col min="1" max="2" width="4.625" style="1" customWidth="1"/>
    <col min="3" max="3" width="10.625" style="1" customWidth="1"/>
    <col min="4" max="10" width="10.75390625" style="1" customWidth="1"/>
    <col min="11" max="14" width="6.875" style="1" hidden="1" customWidth="1"/>
    <col min="15" max="18" width="5.375" style="1" customWidth="1"/>
    <col min="19" max="19" width="10.625" style="98" customWidth="1"/>
    <col min="20" max="16384" width="9.00390625" style="1" customWidth="1"/>
  </cols>
  <sheetData>
    <row r="1" spans="1:5" ht="37.5" customHeight="1" thickBot="1">
      <c r="A1" s="378" t="s">
        <v>25</v>
      </c>
      <c r="B1" s="378"/>
      <c r="C1" s="378" t="s">
        <v>26</v>
      </c>
      <c r="D1" s="378"/>
      <c r="E1" s="31" t="s">
        <v>76</v>
      </c>
    </row>
    <row r="2" spans="1:18" ht="37.5" customHeight="1" thickBot="1">
      <c r="A2" s="421" t="s">
        <v>134</v>
      </c>
      <c r="B2" s="422"/>
      <c r="C2" s="34" t="s">
        <v>371</v>
      </c>
      <c r="D2" s="35" t="str">
        <f>IF('予選ﾘｰｸﾞ順位'!B16="","",'予選ﾘｰｸﾞ順位'!B16)</f>
        <v>松江商業</v>
      </c>
      <c r="E2" s="36" t="str">
        <f>IF('予選ﾘｰｸﾞ順位'!C16="","",'予選ﾘｰｸﾞ順位'!C16)</f>
        <v>倉敷青陵</v>
      </c>
      <c r="F2" s="36" t="str">
        <f>IF('予選ﾘｰｸﾞ順位'!D16="","",'予選ﾘｰｸﾞ順位'!D16)</f>
        <v>玉名女子Ｂ</v>
      </c>
      <c r="G2" s="36" t="str">
        <f>IF('予選ﾘｰｸﾞ順位'!E16="","",'予選ﾘｰｸﾞ順位'!E16)</f>
        <v>敦賀</v>
      </c>
      <c r="H2" s="36" t="str">
        <f>IF('予選ﾘｰｸﾞ順位'!F16="","",'予選ﾘｰｸﾞ順位'!F16)</f>
        <v>徳島市立Ｂ</v>
      </c>
      <c r="I2" s="36" t="str">
        <f>IF('予選ﾘｰｸﾞ順位'!G16="","",'予選ﾘｰｸﾞ順位'!G16)</f>
        <v>宇和島東Ａ</v>
      </c>
      <c r="J2" s="36" t="str">
        <f>IF('予選ﾘｰｸﾞ順位'!H16="","",'予選ﾘｰｸﾞ順位'!H16)</f>
        <v>今治南</v>
      </c>
      <c r="K2" s="131" t="s">
        <v>30</v>
      </c>
      <c r="L2" s="80" t="s">
        <v>31</v>
      </c>
      <c r="M2" s="80" t="s">
        <v>32</v>
      </c>
      <c r="N2" s="132" t="s">
        <v>33</v>
      </c>
      <c r="O2" s="416" t="s">
        <v>28</v>
      </c>
      <c r="P2" s="417"/>
      <c r="Q2" s="134" t="s">
        <v>29</v>
      </c>
      <c r="R2" s="135" t="s">
        <v>34</v>
      </c>
    </row>
    <row r="3" spans="1:19" ht="37.5" customHeight="1">
      <c r="A3" s="136" t="s">
        <v>349</v>
      </c>
      <c r="B3" s="424" t="str">
        <f>IF(D2="","",D2)</f>
        <v>松江商業</v>
      </c>
      <c r="C3" s="425"/>
      <c r="D3" s="137"/>
      <c r="E3" s="44" t="s">
        <v>350</v>
      </c>
      <c r="F3" s="44" t="s">
        <v>350</v>
      </c>
      <c r="G3" s="44" t="s">
        <v>350</v>
      </c>
      <c r="H3" s="44" t="s">
        <v>350</v>
      </c>
      <c r="I3" s="100" t="s">
        <v>350</v>
      </c>
      <c r="J3" s="110" t="s">
        <v>350</v>
      </c>
      <c r="K3" s="138">
        <f aca="true" t="shared" si="0" ref="K3:K9">IF(LEFT(J3,1)="3",1,0)+IF(LEFT(I3,1)="3",1,0)+IF(LEFT(H3,1)="3",1,0)+IF(LEFT(G3,1)="3",1,0)+IF(LEFT(F3,1)="3",1,0)+IF(LEFT(E3,1)="3",1,0)+IF(LEFT(D3,1)="3",1,0)</f>
        <v>0</v>
      </c>
      <c r="L3" s="139">
        <f aca="true" t="shared" si="1" ref="L3:L9">IF(RIGHT(J3,1)="3",1,0)+IF(RIGHT(I3,1)="3",1,0)+IF(RIGHT(H3,1)="3",1,0)+IF(RIGHT(G3,1)="3",1,0)+IF(RIGHT(F3,1)="3",1,0)+IF(RIGHT(E3,1)="3",1,0)+IF(RIGHT(D3,1)="3",1,0)</f>
        <v>0</v>
      </c>
      <c r="M3" s="139">
        <f aca="true" t="shared" si="2" ref="M3:M9">IF(LEFT(J3,1)="W",1,0)+IF(LEFT(I3,1)="W",1,0)+IF(LEFT(H3,1)="W",1,0)+IF(LEFT(G3,1)="W",1,0)+IF(LEFT(F3,1)="W",1,0)+IF(LEFT(E3,1)="W",1,0)+IF(LEFT(D3,1)="W",1,0)</f>
        <v>0</v>
      </c>
      <c r="N3" s="140">
        <f aca="true" t="shared" si="3" ref="N3:N9">IF(LEFT(J3,1)="L",1,0)+IF(LEFT(I3,1)="L",1,0)+IF(LEFT(H3,1)="L",1,0)+IF(LEFT(G3,1)="L",1,0)+IF(LEFT(F3,1)="L",1,0)+IF(LEFT(E3,1)="L",1,0)+IF(LEFT(D3,1)="L",1,0)</f>
        <v>0</v>
      </c>
      <c r="O3" s="418" t="str">
        <f aca="true" t="shared" si="4" ref="O3:O9">IF(SUM(K3:N3)=0,"/",K3+M3&amp;"/"&amp;L3+N3)</f>
        <v>/</v>
      </c>
      <c r="P3" s="419"/>
      <c r="Q3" s="142">
        <f aca="true" t="shared" si="5" ref="Q3:Q9">IF(SUM(K3:N3)=0,"",K3*2+L3+M3*2)</f>
      </c>
      <c r="R3" s="203">
        <f aca="true" t="shared" si="6" ref="R3:R9">IF(SUM(K3:N3)=0,"",RANK(Q3,$Q$3:$Q$9,0))</f>
      </c>
      <c r="S3" s="98" t="str">
        <f aca="true" t="shared" si="7" ref="S3:S9">B3</f>
        <v>松江商業</v>
      </c>
    </row>
    <row r="4" spans="1:19" ht="37.5" customHeight="1">
      <c r="A4" s="51" t="s">
        <v>351</v>
      </c>
      <c r="B4" s="385" t="str">
        <f>IF(E2="","",E2)</f>
        <v>倉敷青陵</v>
      </c>
      <c r="C4" s="420"/>
      <c r="D4" s="143" t="str">
        <f>IF(LEFT(E3,1)="W","L W/O",IF(LEFT(E3,1)="L","W W/O",IF(E3="-","-",RIGHT(E3,1)&amp;"-"&amp;LEFT(E3,1))))</f>
        <v>-</v>
      </c>
      <c r="E4" s="52"/>
      <c r="F4" s="53" t="s">
        <v>350</v>
      </c>
      <c r="G4" s="53" t="s">
        <v>350</v>
      </c>
      <c r="H4" s="53" t="s">
        <v>350</v>
      </c>
      <c r="I4" s="102" t="s">
        <v>350</v>
      </c>
      <c r="J4" s="144" t="s">
        <v>350</v>
      </c>
      <c r="K4" s="145">
        <f t="shared" si="0"/>
        <v>0</v>
      </c>
      <c r="L4" s="146">
        <f t="shared" si="1"/>
        <v>0</v>
      </c>
      <c r="M4" s="146">
        <f t="shared" si="2"/>
        <v>0</v>
      </c>
      <c r="N4" s="147">
        <f t="shared" si="3"/>
        <v>0</v>
      </c>
      <c r="O4" s="412" t="str">
        <f t="shared" si="4"/>
        <v>/</v>
      </c>
      <c r="P4" s="413"/>
      <c r="Q4" s="149">
        <f t="shared" si="5"/>
      </c>
      <c r="R4" s="150">
        <f t="shared" si="6"/>
      </c>
      <c r="S4" s="98" t="str">
        <f t="shared" si="7"/>
        <v>倉敷青陵</v>
      </c>
    </row>
    <row r="5" spans="1:19" ht="37.5" customHeight="1">
      <c r="A5" s="51" t="s">
        <v>352</v>
      </c>
      <c r="B5" s="385" t="str">
        <f>IF(F2="","",F2)</f>
        <v>玉名女子Ｂ</v>
      </c>
      <c r="C5" s="420"/>
      <c r="D5" s="143" t="str">
        <f>IF(LEFT(F3,1)="W","L W/O",IF(LEFT(F3,1)="L","W W/O",IF(F3="-","-",RIGHT(F3,1)&amp;"-"&amp;LEFT(F3,1))))</f>
        <v>-</v>
      </c>
      <c r="E5" s="151" t="str">
        <f>IF(LEFT(F4,1)="W","L W/O",IF(LEFT(F4,1)="L","W W/O",IF(F4="-","-",RIGHT(F4,1)&amp;"-"&amp;LEFT(F4,1))))</f>
        <v>-</v>
      </c>
      <c r="F5" s="52"/>
      <c r="G5" s="53" t="s">
        <v>350</v>
      </c>
      <c r="H5" s="53" t="s">
        <v>350</v>
      </c>
      <c r="I5" s="102" t="s">
        <v>350</v>
      </c>
      <c r="J5" s="144" t="s">
        <v>350</v>
      </c>
      <c r="K5" s="145">
        <f t="shared" si="0"/>
        <v>0</v>
      </c>
      <c r="L5" s="146">
        <f t="shared" si="1"/>
        <v>0</v>
      </c>
      <c r="M5" s="146">
        <f t="shared" si="2"/>
        <v>0</v>
      </c>
      <c r="N5" s="147">
        <f t="shared" si="3"/>
        <v>0</v>
      </c>
      <c r="O5" s="412" t="str">
        <f t="shared" si="4"/>
        <v>/</v>
      </c>
      <c r="P5" s="413"/>
      <c r="Q5" s="149">
        <f t="shared" si="5"/>
      </c>
      <c r="R5" s="150">
        <f t="shared" si="6"/>
      </c>
      <c r="S5" s="98" t="str">
        <f t="shared" si="7"/>
        <v>玉名女子Ｂ</v>
      </c>
    </row>
    <row r="6" spans="1:19" ht="37.5" customHeight="1">
      <c r="A6" s="51" t="s">
        <v>353</v>
      </c>
      <c r="B6" s="385" t="str">
        <f>IF(G2="","",G2)</f>
        <v>敦賀</v>
      </c>
      <c r="C6" s="420"/>
      <c r="D6" s="143" t="str">
        <f>IF(LEFT(G3,1)="W","L W/O",IF(LEFT(G3,1)="L","W W/O",IF(G3="-","-",RIGHT(G3,1)&amp;"-"&amp;LEFT(G3,1))))</f>
        <v>-</v>
      </c>
      <c r="E6" s="151" t="str">
        <f>IF(LEFT(G4,1)="W","L W/O",IF(LEFT(G4,1)="L","W W/O",IF(G4="-","-",RIGHT(G4,1)&amp;"-"&amp;LEFT(G4,1))))</f>
        <v>-</v>
      </c>
      <c r="F6" s="151" t="str">
        <f>IF(LEFT(G5,1)="W","L W/O",IF(LEFT(G5,1)="L","W W/O",IF(G5="-","-",RIGHT(G5,1)&amp;"-"&amp;LEFT(G5,1))))</f>
        <v>-</v>
      </c>
      <c r="G6" s="52"/>
      <c r="H6" s="53" t="s">
        <v>350</v>
      </c>
      <c r="I6" s="102" t="s">
        <v>350</v>
      </c>
      <c r="J6" s="144" t="s">
        <v>350</v>
      </c>
      <c r="K6" s="145">
        <f t="shared" si="0"/>
        <v>0</v>
      </c>
      <c r="L6" s="146">
        <f t="shared" si="1"/>
        <v>0</v>
      </c>
      <c r="M6" s="146">
        <f t="shared" si="2"/>
        <v>0</v>
      </c>
      <c r="N6" s="147">
        <f t="shared" si="3"/>
        <v>0</v>
      </c>
      <c r="O6" s="412" t="str">
        <f t="shared" si="4"/>
        <v>/</v>
      </c>
      <c r="P6" s="413"/>
      <c r="Q6" s="149">
        <f t="shared" si="5"/>
      </c>
      <c r="R6" s="150">
        <f t="shared" si="6"/>
      </c>
      <c r="S6" s="98" t="str">
        <f t="shared" si="7"/>
        <v>敦賀</v>
      </c>
    </row>
    <row r="7" spans="1:19" ht="37.5" customHeight="1">
      <c r="A7" s="51" t="s">
        <v>354</v>
      </c>
      <c r="B7" s="385" t="str">
        <f>IF(H2="","",H2)</f>
        <v>徳島市立Ｂ</v>
      </c>
      <c r="C7" s="420"/>
      <c r="D7" s="143" t="str">
        <f>IF(LEFT(H3,1)="W","L W/O",IF(LEFT(H3,1)="L","W W/O",IF(H3="-","-",RIGHT(H3,1)&amp;"-"&amp;LEFT(H3,1))))</f>
        <v>-</v>
      </c>
      <c r="E7" s="151" t="str">
        <f>IF(LEFT(H4,1)="W","L W/O",IF(LEFT(H4,1)="L","W W/O",IF(H4="-","-",RIGHT(H4,1)&amp;"-"&amp;LEFT(H4,1))))</f>
        <v>-</v>
      </c>
      <c r="F7" s="151" t="str">
        <f>IF(LEFT(H5,1)="W","L W/O",IF(LEFT(H5,1)="L","W W/O",IF(H5="-","-",RIGHT(H5,1)&amp;"-"&amp;LEFT(H5,1))))</f>
        <v>-</v>
      </c>
      <c r="G7" s="151" t="str">
        <f>IF(LEFT(H6,1)="W","L W/O",IF(LEFT(H6,1)="L","W W/O",IF(H6="-","-",RIGHT(H6,1)&amp;"-"&amp;LEFT(H6,1))))</f>
        <v>-</v>
      </c>
      <c r="H7" s="52"/>
      <c r="I7" s="102" t="s">
        <v>350</v>
      </c>
      <c r="J7" s="144" t="s">
        <v>350</v>
      </c>
      <c r="K7" s="145">
        <f t="shared" si="0"/>
        <v>0</v>
      </c>
      <c r="L7" s="146">
        <f t="shared" si="1"/>
        <v>0</v>
      </c>
      <c r="M7" s="146">
        <f t="shared" si="2"/>
        <v>0</v>
      </c>
      <c r="N7" s="147">
        <f t="shared" si="3"/>
        <v>0</v>
      </c>
      <c r="O7" s="412" t="str">
        <f t="shared" si="4"/>
        <v>/</v>
      </c>
      <c r="P7" s="413"/>
      <c r="Q7" s="149">
        <f t="shared" si="5"/>
      </c>
      <c r="R7" s="150">
        <f t="shared" si="6"/>
      </c>
      <c r="S7" s="98" t="str">
        <f t="shared" si="7"/>
        <v>徳島市立Ｂ</v>
      </c>
    </row>
    <row r="8" spans="1:19" ht="37.5" customHeight="1">
      <c r="A8" s="152" t="s">
        <v>355</v>
      </c>
      <c r="B8" s="385" t="str">
        <f>IF(I2="","",I2)</f>
        <v>宇和島東Ａ</v>
      </c>
      <c r="C8" s="420"/>
      <c r="D8" s="153" t="str">
        <f>IF(LEFT(I3,1)="W","L W/O",IF(LEFT(I3,1)="L","W W/O",IF(I3="-","-",RIGHT(I3,1)&amp;"-"&amp;LEFT(I3,1))))</f>
        <v>-</v>
      </c>
      <c r="E8" s="154" t="str">
        <f>IF(LEFT(I4,1)="W","L W/O",IF(LEFT(I4,1)="L","W W/O",IF(I4="-","-",RIGHT(I4,1)&amp;"-"&amp;LEFT(I4,1))))</f>
        <v>-</v>
      </c>
      <c r="F8" s="155" t="str">
        <f>IF(LEFT(I5,1)="W","L W/O",IF(LEFT(I5,1)="L","W W/O",IF(I5="-","-",RIGHT(I5,1)&amp;"-"&amp;LEFT(I5,1))))</f>
        <v>-</v>
      </c>
      <c r="G8" s="155" t="str">
        <f>IF(LEFT(I6,1)="W","L W/O",IF(LEFT(I6,1)="L","W W/O",IF(I6="-","-",RIGHT(I6,1)&amp;"-"&amp;LEFT(I6,1))))</f>
        <v>-</v>
      </c>
      <c r="H8" s="155" t="str">
        <f>IF(LEFT(I7,1)="W","L W/O",IF(LEFT(I7,1)="L","W W/O",IF(I7="-","-",RIGHT(I7,1)&amp;"-"&amp;LEFT(I7,1))))</f>
        <v>-</v>
      </c>
      <c r="I8" s="156"/>
      <c r="J8" s="144" t="s">
        <v>350</v>
      </c>
      <c r="K8" s="145">
        <f t="shared" si="0"/>
        <v>0</v>
      </c>
      <c r="L8" s="146">
        <f t="shared" si="1"/>
        <v>0</v>
      </c>
      <c r="M8" s="146">
        <f t="shared" si="2"/>
        <v>0</v>
      </c>
      <c r="N8" s="147">
        <f t="shared" si="3"/>
        <v>0</v>
      </c>
      <c r="O8" s="412" t="str">
        <f t="shared" si="4"/>
        <v>/</v>
      </c>
      <c r="P8" s="413"/>
      <c r="Q8" s="157">
        <f t="shared" si="5"/>
      </c>
      <c r="R8" s="150">
        <f t="shared" si="6"/>
      </c>
      <c r="S8" s="98" t="str">
        <f t="shared" si="7"/>
        <v>宇和島東Ａ</v>
      </c>
    </row>
    <row r="9" spans="1:19" ht="37.5" customHeight="1" thickBot="1">
      <c r="A9" s="158" t="s">
        <v>356</v>
      </c>
      <c r="B9" s="368" t="str">
        <f>IF(J2="","",J2)</f>
        <v>今治南</v>
      </c>
      <c r="C9" s="423"/>
      <c r="D9" s="159" t="str">
        <f>IF(LEFT(J3,1)="W","L W/O",IF(LEFT(J3,1)="L","W W/O",IF(J3="-","-",RIGHT(J3,1)&amp;"-"&amp;LEFT(J3,1))))</f>
        <v>-</v>
      </c>
      <c r="E9" s="160" t="str">
        <f>IF(LEFT(J4,1)="W","L W/O",IF(LEFT(J4,1)="L","W W/O",IF(J4="-","-",RIGHT(J4,1)&amp;"-"&amp;LEFT(J4,1))))</f>
        <v>-</v>
      </c>
      <c r="F9" s="160" t="str">
        <f>IF(LEFT(J5,1)="W","L W/O",IF(LEFT(J5,1)="L","W W/O",IF(J5="-","-",RIGHT(J5,1)&amp;"-"&amp;LEFT(J5,1))))</f>
        <v>-</v>
      </c>
      <c r="G9" s="160" t="str">
        <f>IF(LEFT(J6,1)="W","L W/O",IF(LEFT(J6,1)="L","W W/O",IF(J6="-","-",RIGHT(J6,1)&amp;"-"&amp;LEFT(J6,1))))</f>
        <v>-</v>
      </c>
      <c r="H9" s="160" t="str">
        <f>IF(LEFT(J7,1)="W","L W/O",IF(LEFT(J7,1)="L","W W/O",IF(J7="-","-",RIGHT(J7,1)&amp;"-"&amp;LEFT(J7,1))))</f>
        <v>-</v>
      </c>
      <c r="I9" s="160" t="str">
        <f>IF(LEFT(J8,1)="W","L W/O",IF(LEFT(J8,1)="L","W W/O",IF(J8="-","-",RIGHT(J8,1)&amp;"-"&amp;LEFT(J8,1))))</f>
        <v>-</v>
      </c>
      <c r="J9" s="161"/>
      <c r="K9" s="162">
        <f t="shared" si="0"/>
        <v>0</v>
      </c>
      <c r="L9" s="163">
        <f t="shared" si="1"/>
        <v>0</v>
      </c>
      <c r="M9" s="163">
        <f t="shared" si="2"/>
        <v>0</v>
      </c>
      <c r="N9" s="164">
        <f t="shared" si="3"/>
        <v>0</v>
      </c>
      <c r="O9" s="414" t="str">
        <f t="shared" si="4"/>
        <v>/</v>
      </c>
      <c r="P9" s="415"/>
      <c r="Q9" s="166">
        <f t="shared" si="5"/>
      </c>
      <c r="R9" s="167">
        <f t="shared" si="6"/>
      </c>
      <c r="S9" s="98" t="str">
        <f t="shared" si="7"/>
        <v>今治南</v>
      </c>
    </row>
    <row r="10" spans="1:18" ht="37.5" customHeight="1" thickBot="1">
      <c r="A10" s="168"/>
      <c r="B10" s="169"/>
      <c r="C10" s="169"/>
      <c r="D10" s="95"/>
      <c r="E10" s="95"/>
      <c r="F10" s="95"/>
      <c r="G10" s="95"/>
      <c r="H10" s="95"/>
      <c r="I10" s="95"/>
      <c r="J10" s="170"/>
      <c r="K10" s="171"/>
      <c r="L10" s="171"/>
      <c r="M10" s="171"/>
      <c r="N10" s="171"/>
      <c r="O10" s="172"/>
      <c r="P10" s="172"/>
      <c r="Q10" s="172"/>
      <c r="R10" s="172"/>
    </row>
    <row r="11" spans="1:16" ht="37.5" customHeight="1" thickBot="1">
      <c r="A11" s="421" t="s">
        <v>135</v>
      </c>
      <c r="B11" s="422"/>
      <c r="C11" s="34" t="s">
        <v>372</v>
      </c>
      <c r="D11" s="35" t="str">
        <f>IF('予選ﾘｰｸﾞ順位'!I16="","",'予選ﾘｰｸﾞ順位'!I16)</f>
        <v>岡山操山</v>
      </c>
      <c r="E11" s="36" t="str">
        <f>IF('予選ﾘｰｸﾞ順位'!J16="","",'予選ﾘｰｸﾞ順位'!J16)</f>
        <v>郡山</v>
      </c>
      <c r="F11" s="36" t="str">
        <f>IF('予選ﾘｰｸﾞ順位'!K16="","",'予選ﾘｰｸﾞ順位'!K16)</f>
        <v>宇和島東Ｂ</v>
      </c>
      <c r="G11" s="36" t="str">
        <f>IF('予選ﾘｰｸﾞ順位'!L16="","",'予選ﾘｰｸﾞ順位'!L16)</f>
        <v>鳥取西</v>
      </c>
      <c r="H11" s="36" t="str">
        <f>IF('予選ﾘｰｸﾞ順位'!M16="","",'予選ﾘｰｸﾞ順位'!M16)</f>
        <v>帝塚山Ａ</v>
      </c>
      <c r="I11" s="36" t="str">
        <f>IF('予選ﾘｰｸﾞ順位'!N16="","",'予選ﾘｰｸﾞ順位'!N16)</f>
        <v>新居浜南</v>
      </c>
      <c r="J11" s="133" t="s">
        <v>28</v>
      </c>
      <c r="K11" s="131" t="s">
        <v>30</v>
      </c>
      <c r="L11" s="80" t="s">
        <v>31</v>
      </c>
      <c r="M11" s="80" t="s">
        <v>32</v>
      </c>
      <c r="N11" s="132" t="s">
        <v>33</v>
      </c>
      <c r="O11" s="134" t="s">
        <v>29</v>
      </c>
      <c r="P11" s="135" t="s">
        <v>34</v>
      </c>
    </row>
    <row r="12" spans="1:19" ht="37.5" customHeight="1">
      <c r="A12" s="136" t="s">
        <v>357</v>
      </c>
      <c r="B12" s="387" t="str">
        <f>IF(D11="","",D11)</f>
        <v>岡山操山</v>
      </c>
      <c r="C12" s="388"/>
      <c r="D12" s="137"/>
      <c r="E12" s="44" t="s">
        <v>350</v>
      </c>
      <c r="F12" s="44" t="s">
        <v>350</v>
      </c>
      <c r="G12" s="44" t="s">
        <v>350</v>
      </c>
      <c r="H12" s="44" t="s">
        <v>350</v>
      </c>
      <c r="I12" s="100" t="s">
        <v>350</v>
      </c>
      <c r="J12" s="141" t="str">
        <f aca="true" t="shared" si="8" ref="J12:J17">IF(SUM(K12:N12)=0,"/",K12+M12&amp;"/"&amp;L12+N12)</f>
        <v>/</v>
      </c>
      <c r="K12" s="138">
        <f aca="true" t="shared" si="9" ref="K12:K17">IF(LEFT(I12,1)="3",1,0)+IF(LEFT(H12,1)="3",1,0)+IF(LEFT(G12,1)="3",1,0)+IF(LEFT(F12,1)="3",1,0)+IF(LEFT(E12,1)="3",1,0)+IF(LEFT(D12,1)="3",1,0)</f>
        <v>0</v>
      </c>
      <c r="L12" s="139">
        <f aca="true" t="shared" si="10" ref="L12:L17">IF(RIGHT(I12,1)="3",1,0)+IF(RIGHT(H12,1)="3",1,0)+IF(RIGHT(G12,1)="3",1,0)+IF(RIGHT(F12,1)="3",1,0)+IF(RIGHT(E12,1)="3",1,0)+IF(RIGHT(D12,1)="3",1,0)</f>
        <v>0</v>
      </c>
      <c r="M12" s="139">
        <f aca="true" t="shared" si="11" ref="M12:M17">IF(LEFT(I12,1)="W",1,0)+IF(LEFT(H12,1)="W",1,0)+IF(LEFT(G12,1)="W",1,0)+IF(LEFT(F12,1)="W",1,0)+IF(LEFT(E12,1)="W",1,0)+IF(LEFT(D12,1)="W",1,0)</f>
        <v>0</v>
      </c>
      <c r="N12" s="140">
        <f aca="true" t="shared" si="12" ref="N12:N17">IF(LEFT(I12,1)="L",1,0)+IF(LEFT(H12,1)="L",1,0)+IF(LEFT(G12,1)="L",1,0)+IF(LEFT(F12,1)="L",1,0)+IF(LEFT(E12,1)="L",1,0)+IF(LEFT(D12,1)="L",1,0)</f>
        <v>0</v>
      </c>
      <c r="O12" s="142">
        <f aca="true" t="shared" si="13" ref="O12:O17">IF(SUM(K12:N12)=0,"",K12*2+L12+M12*2)</f>
      </c>
      <c r="P12" s="150">
        <f aca="true" t="shared" si="14" ref="P12:P17">IF(SUM(K12:N12)=0,"",RANK(O12,$O$12:$O$17,0))</f>
      </c>
      <c r="S12" s="98" t="str">
        <f aca="true" t="shared" si="15" ref="S12:S17">B12</f>
        <v>岡山操山</v>
      </c>
    </row>
    <row r="13" spans="1:19" ht="37.5" customHeight="1">
      <c r="A13" s="51" t="s">
        <v>358</v>
      </c>
      <c r="B13" s="385" t="str">
        <f>IF(E11="","",E11)</f>
        <v>郡山</v>
      </c>
      <c r="C13" s="386"/>
      <c r="D13" s="143" t="str">
        <f>IF(LEFT(E12,1)="W","L W/O",IF(LEFT(E12,1)="L","W W/O",IF(E12="-","-",RIGHT(E12,1)&amp;"-"&amp;LEFT(E12,1))))</f>
        <v>-</v>
      </c>
      <c r="E13" s="52"/>
      <c r="F13" s="53" t="s">
        <v>350</v>
      </c>
      <c r="G13" s="53" t="s">
        <v>350</v>
      </c>
      <c r="H13" s="53" t="s">
        <v>350</v>
      </c>
      <c r="I13" s="102" t="s">
        <v>350</v>
      </c>
      <c r="J13" s="148" t="str">
        <f t="shared" si="8"/>
        <v>/</v>
      </c>
      <c r="K13" s="145">
        <f t="shared" si="9"/>
        <v>0</v>
      </c>
      <c r="L13" s="146">
        <f t="shared" si="10"/>
        <v>0</v>
      </c>
      <c r="M13" s="146">
        <f t="shared" si="11"/>
        <v>0</v>
      </c>
      <c r="N13" s="147">
        <f t="shared" si="12"/>
        <v>0</v>
      </c>
      <c r="O13" s="149">
        <f t="shared" si="13"/>
      </c>
      <c r="P13" s="150">
        <f t="shared" si="14"/>
      </c>
      <c r="S13" s="98" t="str">
        <f t="shared" si="15"/>
        <v>郡山</v>
      </c>
    </row>
    <row r="14" spans="1:19" ht="37.5" customHeight="1">
      <c r="A14" s="51" t="s">
        <v>359</v>
      </c>
      <c r="B14" s="385" t="str">
        <f>IF(F11="","",F11)</f>
        <v>宇和島東Ｂ</v>
      </c>
      <c r="C14" s="386"/>
      <c r="D14" s="143" t="str">
        <f>IF(LEFT(F12,1)="W","L W/O",IF(LEFT(F12,1)="L","W W/O",IF(F12="-","-",RIGHT(F12,1)&amp;"-"&amp;LEFT(F12,1))))</f>
        <v>-</v>
      </c>
      <c r="E14" s="151" t="str">
        <f>IF(LEFT(F13,1)="W","L W/O",IF(LEFT(F13,1)="L","W W/O",IF(F13="-","-",RIGHT(F13,1)&amp;"-"&amp;LEFT(F13,1))))</f>
        <v>-</v>
      </c>
      <c r="F14" s="52"/>
      <c r="G14" s="53" t="s">
        <v>350</v>
      </c>
      <c r="H14" s="53" t="s">
        <v>350</v>
      </c>
      <c r="I14" s="102" t="s">
        <v>350</v>
      </c>
      <c r="J14" s="148" t="str">
        <f t="shared" si="8"/>
        <v>/</v>
      </c>
      <c r="K14" s="145">
        <f t="shared" si="9"/>
        <v>0</v>
      </c>
      <c r="L14" s="146">
        <f t="shared" si="10"/>
        <v>0</v>
      </c>
      <c r="M14" s="146">
        <f t="shared" si="11"/>
        <v>0</v>
      </c>
      <c r="N14" s="147">
        <f t="shared" si="12"/>
        <v>0</v>
      </c>
      <c r="O14" s="149">
        <f t="shared" si="13"/>
      </c>
      <c r="P14" s="150">
        <f t="shared" si="14"/>
      </c>
      <c r="S14" s="98" t="str">
        <f t="shared" si="15"/>
        <v>宇和島東Ｂ</v>
      </c>
    </row>
    <row r="15" spans="1:19" ht="37.5" customHeight="1">
      <c r="A15" s="51" t="s">
        <v>360</v>
      </c>
      <c r="B15" s="385" t="str">
        <f>IF(G11="","",G11)</f>
        <v>鳥取西</v>
      </c>
      <c r="C15" s="386"/>
      <c r="D15" s="143" t="str">
        <f>IF(LEFT(G12,1)="W","L W/O",IF(LEFT(G12,1)="L","W W/O",IF(G12="-","-",RIGHT(G12,1)&amp;"-"&amp;LEFT(G12,1))))</f>
        <v>-</v>
      </c>
      <c r="E15" s="151" t="str">
        <f>IF(LEFT(G13,1)="W","L W/O",IF(LEFT(G13,1)="L","W W/O",IF(G13="-","-",RIGHT(G13,1)&amp;"-"&amp;LEFT(G13,1))))</f>
        <v>-</v>
      </c>
      <c r="F15" s="151" t="str">
        <f>IF(LEFT(G14,1)="W","L W/O",IF(LEFT(G14,1)="L","W W/O",IF(G14="-","-",RIGHT(G14,1)&amp;"-"&amp;LEFT(G14,1))))</f>
        <v>-</v>
      </c>
      <c r="G15" s="52"/>
      <c r="H15" s="53" t="s">
        <v>350</v>
      </c>
      <c r="I15" s="102" t="s">
        <v>350</v>
      </c>
      <c r="J15" s="148" t="str">
        <f t="shared" si="8"/>
        <v>/</v>
      </c>
      <c r="K15" s="145">
        <f t="shared" si="9"/>
        <v>0</v>
      </c>
      <c r="L15" s="146">
        <f t="shared" si="10"/>
        <v>0</v>
      </c>
      <c r="M15" s="146">
        <f t="shared" si="11"/>
        <v>0</v>
      </c>
      <c r="N15" s="147">
        <f t="shared" si="12"/>
        <v>0</v>
      </c>
      <c r="O15" s="149">
        <f t="shared" si="13"/>
      </c>
      <c r="P15" s="150">
        <f t="shared" si="14"/>
      </c>
      <c r="S15" s="98" t="str">
        <f t="shared" si="15"/>
        <v>鳥取西</v>
      </c>
    </row>
    <row r="16" spans="1:19" ht="37.5" customHeight="1">
      <c r="A16" s="51" t="s">
        <v>361</v>
      </c>
      <c r="B16" s="385" t="str">
        <f>IF(H11="","",H11)</f>
        <v>帝塚山Ａ</v>
      </c>
      <c r="C16" s="386"/>
      <c r="D16" s="143" t="str">
        <f>IF(LEFT(H12,1)="W","L W/O",IF(LEFT(H12,1)="L","W W/O",IF(H12="-","-",RIGHT(H12,1)&amp;"-"&amp;LEFT(H12,1))))</f>
        <v>-</v>
      </c>
      <c r="E16" s="151" t="str">
        <f>IF(LEFT(H13,1)="W","L W/O",IF(LEFT(H13,1)="L","W W/O",IF(H13="-","-",RIGHT(H13,1)&amp;"-"&amp;LEFT(H13,1))))</f>
        <v>-</v>
      </c>
      <c r="F16" s="151" t="str">
        <f>IF(LEFT(H14,1)="W","L W/O",IF(LEFT(H14,1)="L","W W/O",IF(H14="-","-",RIGHT(H14,1)&amp;"-"&amp;LEFT(H14,1))))</f>
        <v>-</v>
      </c>
      <c r="G16" s="151" t="str">
        <f>IF(LEFT(H15,1)="W","L W/O",IF(LEFT(H15,1)="L","W W/O",IF(H15="-","-",RIGHT(H15,1)&amp;"-"&amp;LEFT(H15,1))))</f>
        <v>-</v>
      </c>
      <c r="H16" s="52"/>
      <c r="I16" s="102" t="s">
        <v>350</v>
      </c>
      <c r="J16" s="148" t="str">
        <f t="shared" si="8"/>
        <v>/</v>
      </c>
      <c r="K16" s="145">
        <f t="shared" si="9"/>
        <v>0</v>
      </c>
      <c r="L16" s="146">
        <f t="shared" si="10"/>
        <v>0</v>
      </c>
      <c r="M16" s="146">
        <f t="shared" si="11"/>
        <v>0</v>
      </c>
      <c r="N16" s="147">
        <f t="shared" si="12"/>
        <v>0</v>
      </c>
      <c r="O16" s="149">
        <f t="shared" si="13"/>
      </c>
      <c r="P16" s="150">
        <f t="shared" si="14"/>
      </c>
      <c r="S16" s="98" t="str">
        <f t="shared" si="15"/>
        <v>帝塚山Ａ</v>
      </c>
    </row>
    <row r="17" spans="1:19" ht="37.5" customHeight="1" thickBot="1">
      <c r="A17" s="60" t="s">
        <v>362</v>
      </c>
      <c r="B17" s="368" t="str">
        <f>IF(I11="","",I11)</f>
        <v>新居浜南</v>
      </c>
      <c r="C17" s="369"/>
      <c r="D17" s="159" t="str">
        <f>IF(LEFT(I12,1)="W","L W/O",IF(LEFT(I12,1)="L","W W/O",IF(I12="-","-",RIGHT(I12,1)&amp;"-"&amp;LEFT(I12,1))))</f>
        <v>-</v>
      </c>
      <c r="E17" s="185" t="str">
        <f>IF(LEFT(I13,1)="W","L W/O",IF(LEFT(I13,1)="L","W W/O",IF(I13="-","-",RIGHT(I13,1)&amp;"-"&amp;LEFT(I13,1))))</f>
        <v>-</v>
      </c>
      <c r="F17" s="160" t="str">
        <f>IF(LEFT(I14,1)="W","L W/O",IF(LEFT(I14,1)="L","W W/O",IF(I14="-","-",RIGHT(I14,1)&amp;"-"&amp;LEFT(I14,1))))</f>
        <v>-</v>
      </c>
      <c r="G17" s="160" t="str">
        <f>IF(LEFT(I15,1)="W","L W/O",IF(LEFT(I15,1)="L","W W/O",IF(I15="-","-",RIGHT(I15,1)&amp;"-"&amp;LEFT(I15,1))))</f>
        <v>-</v>
      </c>
      <c r="H17" s="160" t="str">
        <f>IF(LEFT(I16,1)="W","L W/O",IF(LEFT(I16,1)="L","W W/O",IF(I16="-","-",RIGHT(I16,1)&amp;"-"&amp;LEFT(I16,1))))</f>
        <v>-</v>
      </c>
      <c r="I17" s="186"/>
      <c r="J17" s="165" t="str">
        <f t="shared" si="8"/>
        <v>/</v>
      </c>
      <c r="K17" s="162">
        <f t="shared" si="9"/>
        <v>0</v>
      </c>
      <c r="L17" s="163">
        <f t="shared" si="10"/>
        <v>0</v>
      </c>
      <c r="M17" s="163">
        <f t="shared" si="11"/>
        <v>0</v>
      </c>
      <c r="N17" s="164">
        <f t="shared" si="12"/>
        <v>0</v>
      </c>
      <c r="O17" s="166">
        <f t="shared" si="13"/>
      </c>
      <c r="P17" s="167">
        <f t="shared" si="14"/>
      </c>
      <c r="S17" s="98" t="str">
        <f t="shared" si="15"/>
        <v>新居浜南</v>
      </c>
    </row>
    <row r="18" spans="1:19" s="176" customFormat="1" ht="37.5" customHeight="1" thickBot="1">
      <c r="A18" s="173"/>
      <c r="B18" s="174"/>
      <c r="C18" s="174"/>
      <c r="D18" s="95"/>
      <c r="E18" s="95"/>
      <c r="F18" s="95"/>
      <c r="G18" s="95"/>
      <c r="H18" s="95"/>
      <c r="I18" s="170"/>
      <c r="J18" s="170"/>
      <c r="K18" s="69"/>
      <c r="L18" s="69"/>
      <c r="M18" s="69"/>
      <c r="N18" s="69"/>
      <c r="O18" s="175"/>
      <c r="P18" s="175"/>
      <c r="Q18" s="175"/>
      <c r="R18" s="175"/>
      <c r="S18" s="187"/>
    </row>
    <row r="19" spans="1:19" ht="37.5" customHeight="1" thickBot="1">
      <c r="A19" s="168"/>
      <c r="B19" s="381" t="s">
        <v>36</v>
      </c>
      <c r="C19" s="382"/>
      <c r="D19" s="188" t="s">
        <v>37</v>
      </c>
      <c r="E19" s="80" t="s">
        <v>38</v>
      </c>
      <c r="F19" s="80" t="s">
        <v>39</v>
      </c>
      <c r="G19" s="80" t="s">
        <v>40</v>
      </c>
      <c r="H19" s="80" t="s">
        <v>41</v>
      </c>
      <c r="I19" s="80" t="s">
        <v>42</v>
      </c>
      <c r="J19" s="81" t="s">
        <v>43</v>
      </c>
      <c r="K19" s="275"/>
      <c r="L19" s="275"/>
      <c r="M19" s="275"/>
      <c r="N19" s="275"/>
      <c r="O19" s="408" t="s">
        <v>44</v>
      </c>
      <c r="P19" s="409"/>
      <c r="Q19" s="172"/>
      <c r="R19" s="172"/>
      <c r="S19" s="201"/>
    </row>
    <row r="20" spans="1:19" ht="37.5" customHeight="1">
      <c r="A20" s="168"/>
      <c r="B20" s="376" t="s">
        <v>373</v>
      </c>
      <c r="C20" s="377"/>
      <c r="D20" s="82" t="s">
        <v>107</v>
      </c>
      <c r="E20" s="83" t="s">
        <v>108</v>
      </c>
      <c r="F20" s="83" t="s">
        <v>109</v>
      </c>
      <c r="G20" s="83" t="s">
        <v>46</v>
      </c>
      <c r="H20" s="83" t="s">
        <v>47</v>
      </c>
      <c r="I20" s="83" t="s">
        <v>48</v>
      </c>
      <c r="J20" s="273" t="s">
        <v>49</v>
      </c>
      <c r="K20" s="274"/>
      <c r="L20" s="274"/>
      <c r="M20" s="274"/>
      <c r="N20" s="274"/>
      <c r="O20" s="410" t="s">
        <v>110</v>
      </c>
      <c r="P20" s="411"/>
      <c r="Q20" s="172"/>
      <c r="R20" s="172"/>
      <c r="S20" s="202"/>
    </row>
    <row r="21" spans="1:19" ht="37.5" customHeight="1">
      <c r="A21" s="168"/>
      <c r="B21" s="391" t="s">
        <v>374</v>
      </c>
      <c r="C21" s="392"/>
      <c r="D21" s="122" t="s">
        <v>111</v>
      </c>
      <c r="E21" s="123" t="s">
        <v>45</v>
      </c>
      <c r="F21" s="123" t="s">
        <v>112</v>
      </c>
      <c r="G21" s="123" t="s">
        <v>113</v>
      </c>
      <c r="H21" s="123" t="s">
        <v>57</v>
      </c>
      <c r="I21" s="123" t="s">
        <v>58</v>
      </c>
      <c r="J21" s="177" t="s">
        <v>114</v>
      </c>
      <c r="K21" s="178"/>
      <c r="L21" s="178"/>
      <c r="M21" s="178"/>
      <c r="N21" s="178"/>
      <c r="O21" s="403" t="s">
        <v>115</v>
      </c>
      <c r="P21" s="404"/>
      <c r="Q21" s="172"/>
      <c r="R21" s="172"/>
      <c r="S21" s="202"/>
    </row>
    <row r="22" spans="1:19" ht="37.5" customHeight="1">
      <c r="A22" s="168"/>
      <c r="B22" s="383" t="s">
        <v>375</v>
      </c>
      <c r="C22" s="384"/>
      <c r="D22" s="85" t="s">
        <v>59</v>
      </c>
      <c r="E22" s="86" t="s">
        <v>55</v>
      </c>
      <c r="F22" s="86" t="s">
        <v>56</v>
      </c>
      <c r="G22" s="86" t="s">
        <v>116</v>
      </c>
      <c r="H22" s="86" t="s">
        <v>117</v>
      </c>
      <c r="I22" s="86" t="s">
        <v>62</v>
      </c>
      <c r="J22" s="179" t="s">
        <v>118</v>
      </c>
      <c r="K22" s="180"/>
      <c r="L22" s="180"/>
      <c r="M22" s="180"/>
      <c r="N22" s="180"/>
      <c r="O22" s="403" t="s">
        <v>119</v>
      </c>
      <c r="P22" s="404"/>
      <c r="Q22" s="172"/>
      <c r="R22" s="172"/>
      <c r="S22" s="202"/>
    </row>
    <row r="23" spans="2:19" ht="37.5" customHeight="1">
      <c r="B23" s="389" t="s">
        <v>376</v>
      </c>
      <c r="C23" s="390"/>
      <c r="D23" s="272" t="s">
        <v>120</v>
      </c>
      <c r="E23" s="89" t="s">
        <v>121</v>
      </c>
      <c r="F23" s="89" t="s">
        <v>67</v>
      </c>
      <c r="G23" s="89" t="s">
        <v>122</v>
      </c>
      <c r="H23" s="89" t="s">
        <v>66</v>
      </c>
      <c r="I23" s="89" t="s">
        <v>127</v>
      </c>
      <c r="J23" s="181" t="s">
        <v>65</v>
      </c>
      <c r="K23" s="182"/>
      <c r="L23" s="182"/>
      <c r="M23" s="182"/>
      <c r="N23" s="182"/>
      <c r="O23" s="403" t="s">
        <v>123</v>
      </c>
      <c r="P23" s="404"/>
      <c r="S23" s="202"/>
    </row>
    <row r="24" spans="2:19" ht="37.5" customHeight="1" thickBot="1">
      <c r="B24" s="393" t="s">
        <v>377</v>
      </c>
      <c r="C24" s="394"/>
      <c r="D24" s="293" t="s">
        <v>125</v>
      </c>
      <c r="E24" s="126" t="s">
        <v>129</v>
      </c>
      <c r="F24" s="126" t="s">
        <v>70</v>
      </c>
      <c r="G24" s="126" t="s">
        <v>126</v>
      </c>
      <c r="H24" s="126" t="s">
        <v>130</v>
      </c>
      <c r="I24" s="126" t="s">
        <v>403</v>
      </c>
      <c r="J24" s="292" t="s">
        <v>336</v>
      </c>
      <c r="K24" s="184"/>
      <c r="L24" s="184"/>
      <c r="M24" s="184"/>
      <c r="N24" s="184"/>
      <c r="O24" s="405" t="s">
        <v>128</v>
      </c>
      <c r="P24" s="406"/>
      <c r="S24" s="202"/>
    </row>
    <row r="25" spans="2:16" ht="37.5" customHeight="1">
      <c r="B25" s="389" t="s">
        <v>402</v>
      </c>
      <c r="C25" s="390"/>
      <c r="D25" s="294" t="s">
        <v>21</v>
      </c>
      <c r="E25" s="295" t="s">
        <v>21</v>
      </c>
      <c r="F25" s="295" t="s">
        <v>21</v>
      </c>
      <c r="G25" s="295" t="s">
        <v>21</v>
      </c>
      <c r="H25" s="295" t="s">
        <v>21</v>
      </c>
      <c r="I25" s="296" t="s">
        <v>52</v>
      </c>
      <c r="J25" s="292" t="s">
        <v>71</v>
      </c>
      <c r="O25" s="407" t="s">
        <v>131</v>
      </c>
      <c r="P25" s="406"/>
    </row>
    <row r="26" spans="2:16" ht="37.5" customHeight="1" thickBot="1">
      <c r="B26" s="355" t="s">
        <v>398</v>
      </c>
      <c r="C26" s="356"/>
      <c r="D26" s="290" t="s">
        <v>21</v>
      </c>
      <c r="E26" s="280" t="s">
        <v>21</v>
      </c>
      <c r="F26" s="280" t="s">
        <v>21</v>
      </c>
      <c r="G26" s="280" t="s">
        <v>21</v>
      </c>
      <c r="H26" s="280" t="s">
        <v>21</v>
      </c>
      <c r="I26" s="297" t="s">
        <v>21</v>
      </c>
      <c r="J26" s="298" t="s">
        <v>21</v>
      </c>
      <c r="O26" s="401" t="s">
        <v>393</v>
      </c>
      <c r="P26" s="402"/>
    </row>
  </sheetData>
  <sheetProtection/>
  <mergeCells count="41">
    <mergeCell ref="B4:C4"/>
    <mergeCell ref="B7:C7"/>
    <mergeCell ref="B12:C12"/>
    <mergeCell ref="B22:C22"/>
    <mergeCell ref="B20:C20"/>
    <mergeCell ref="B21:C21"/>
    <mergeCell ref="A1:B1"/>
    <mergeCell ref="C1:D1"/>
    <mergeCell ref="A2:B2"/>
    <mergeCell ref="B13:C13"/>
    <mergeCell ref="B5:C5"/>
    <mergeCell ref="B6:C6"/>
    <mergeCell ref="B3:C3"/>
    <mergeCell ref="B14:C14"/>
    <mergeCell ref="B19:C19"/>
    <mergeCell ref="B8:C8"/>
    <mergeCell ref="A11:B11"/>
    <mergeCell ref="B15:C15"/>
    <mergeCell ref="B9:C9"/>
    <mergeCell ref="B16:C16"/>
    <mergeCell ref="B17:C17"/>
    <mergeCell ref="O2:P2"/>
    <mergeCell ref="O3:P3"/>
    <mergeCell ref="O4:P4"/>
    <mergeCell ref="O5:P5"/>
    <mergeCell ref="O6:P6"/>
    <mergeCell ref="O7:P7"/>
    <mergeCell ref="O8:P8"/>
    <mergeCell ref="O9:P9"/>
    <mergeCell ref="O19:P19"/>
    <mergeCell ref="O20:P20"/>
    <mergeCell ref="O21:P21"/>
    <mergeCell ref="O22:P22"/>
    <mergeCell ref="B25:C25"/>
    <mergeCell ref="B26:C26"/>
    <mergeCell ref="O26:P26"/>
    <mergeCell ref="O23:P23"/>
    <mergeCell ref="O24:P24"/>
    <mergeCell ref="O25:P25"/>
    <mergeCell ref="B23:C23"/>
    <mergeCell ref="B24:C24"/>
  </mergeCells>
  <conditionalFormatting sqref="R3:R9">
    <cfRule type="expression" priority="1" dxfId="1" stopIfTrue="1">
      <formula>R3=""</formula>
    </cfRule>
    <cfRule type="expression" priority="2" dxfId="2" stopIfTrue="1">
      <formula>COUNTIF($R$3:$R$9,R3)&gt;1</formula>
    </cfRule>
  </conditionalFormatting>
  <conditionalFormatting sqref="P12:P17">
    <cfRule type="expression" priority="3" dxfId="1" stopIfTrue="1">
      <formula>P12=""</formula>
    </cfRule>
    <cfRule type="expression" priority="4" dxfId="2" stopIfTrue="1">
      <formula>COUNTIF($P$12:$P$17,P12)&gt;1</formula>
    </cfRule>
  </conditionalFormatting>
  <dataValidations count="1">
    <dataValidation allowBlank="1" showInputMessage="1" showErrorMessage="1" imeMode="off" sqref="E12:I12 F13:H13 H14:H15 G14 E3:J3 I4:J7 F4:H4 H5:H6 G5 I13:I16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&amp;C&amp;"ＭＳ 明朝,標準"－24－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workbookViewId="0" topLeftCell="A1">
      <selection activeCell="P17" sqref="P17"/>
    </sheetView>
  </sheetViews>
  <sheetFormatPr defaultColWidth="9.00390625" defaultRowHeight="37.5" customHeight="1"/>
  <cols>
    <col min="1" max="2" width="4.625" style="1" customWidth="1"/>
    <col min="3" max="3" width="10.625" style="1" customWidth="1"/>
    <col min="4" max="10" width="10.75390625" style="1" customWidth="1"/>
    <col min="11" max="14" width="6.875" style="1" hidden="1" customWidth="1"/>
    <col min="15" max="18" width="5.375" style="1" customWidth="1"/>
    <col min="19" max="19" width="10.625" style="98" customWidth="1"/>
    <col min="20" max="16384" width="9.00390625" style="1" customWidth="1"/>
  </cols>
  <sheetData>
    <row r="1" spans="1:5" ht="37.5" customHeight="1" thickBot="1">
      <c r="A1" s="378" t="s">
        <v>25</v>
      </c>
      <c r="B1" s="378"/>
      <c r="C1" s="378" t="s">
        <v>26</v>
      </c>
      <c r="D1" s="378"/>
      <c r="E1" s="31" t="s">
        <v>78</v>
      </c>
    </row>
    <row r="2" spans="1:18" ht="37.5" customHeight="1" thickBot="1">
      <c r="A2" s="421" t="s">
        <v>136</v>
      </c>
      <c r="B2" s="422"/>
      <c r="C2" s="34" t="s">
        <v>378</v>
      </c>
      <c r="D2" s="35" t="str">
        <f>IF('予選ﾘｰｸﾞ順位'!B17="","",'予選ﾘｰｸﾞ順位'!B17)</f>
        <v>南宇和</v>
      </c>
      <c r="E2" s="36" t="str">
        <f>IF('予選ﾘｰｸﾞ順位'!C17="","",'予選ﾘｰｸﾞ順位'!C17)</f>
        <v>川之石</v>
      </c>
      <c r="F2" s="36" t="str">
        <f>IF('予選ﾘｰｸﾞ順位'!D17="","",'予選ﾘｰｸﾞ順位'!D17)</f>
        <v>善通寺第一</v>
      </c>
      <c r="G2" s="36" t="str">
        <f>IF('予選ﾘｰｸﾞ順位'!E17="","",'予選ﾘｰｸﾞ順位'!E17)</f>
        <v>関大一</v>
      </c>
      <c r="H2" s="36" t="str">
        <f>IF('予選ﾘｰｸﾞ順位'!F17="","",'予選ﾘｰｸﾞ順位'!F17)</f>
        <v>岡山後楽館</v>
      </c>
      <c r="I2" s="36" t="str">
        <f>IF('予選ﾘｰｸﾞ順位'!G17="","",'予選ﾘｰｸﾞ順位'!G17)</f>
        <v>岡山東商</v>
      </c>
      <c r="J2" s="36" t="str">
        <f>IF('予選ﾘｰｸﾞ順位'!H17="","",'予選ﾘｰｸﾞ順位'!H17)</f>
        <v>高瀬</v>
      </c>
      <c r="K2" s="131" t="s">
        <v>30</v>
      </c>
      <c r="L2" s="80" t="s">
        <v>31</v>
      </c>
      <c r="M2" s="80" t="s">
        <v>32</v>
      </c>
      <c r="N2" s="132" t="s">
        <v>33</v>
      </c>
      <c r="O2" s="416" t="s">
        <v>28</v>
      </c>
      <c r="P2" s="417"/>
      <c r="Q2" s="134" t="s">
        <v>29</v>
      </c>
      <c r="R2" s="135" t="s">
        <v>34</v>
      </c>
    </row>
    <row r="3" spans="1:19" ht="37.5" customHeight="1">
      <c r="A3" s="136" t="s">
        <v>349</v>
      </c>
      <c r="B3" s="424" t="str">
        <f>IF(D2="","",D2)</f>
        <v>南宇和</v>
      </c>
      <c r="C3" s="425"/>
      <c r="D3" s="137"/>
      <c r="E3" s="44" t="s">
        <v>350</v>
      </c>
      <c r="F3" s="44" t="s">
        <v>350</v>
      </c>
      <c r="G3" s="44" t="s">
        <v>350</v>
      </c>
      <c r="H3" s="44" t="s">
        <v>350</v>
      </c>
      <c r="I3" s="100" t="s">
        <v>350</v>
      </c>
      <c r="J3" s="110" t="s">
        <v>350</v>
      </c>
      <c r="K3" s="138">
        <f aca="true" t="shared" si="0" ref="K3:K9">IF(LEFT(J3,1)="3",1,0)+IF(LEFT(I3,1)="3",1,0)+IF(LEFT(H3,1)="3",1,0)+IF(LEFT(G3,1)="3",1,0)+IF(LEFT(F3,1)="3",1,0)+IF(LEFT(E3,1)="3",1,0)+IF(LEFT(D3,1)="3",1,0)</f>
        <v>0</v>
      </c>
      <c r="L3" s="139">
        <f aca="true" t="shared" si="1" ref="L3:L9">IF(RIGHT(J3,1)="3",1,0)+IF(RIGHT(I3,1)="3",1,0)+IF(RIGHT(H3,1)="3",1,0)+IF(RIGHT(G3,1)="3",1,0)+IF(RIGHT(F3,1)="3",1,0)+IF(RIGHT(E3,1)="3",1,0)+IF(RIGHT(D3,1)="3",1,0)</f>
        <v>0</v>
      </c>
      <c r="M3" s="139">
        <f aca="true" t="shared" si="2" ref="M3:M9">IF(LEFT(J3,1)="W",1,0)+IF(LEFT(I3,1)="W",1,0)+IF(LEFT(H3,1)="W",1,0)+IF(LEFT(G3,1)="W",1,0)+IF(LEFT(F3,1)="W",1,0)+IF(LEFT(E3,1)="W",1,0)+IF(LEFT(D3,1)="W",1,0)</f>
        <v>0</v>
      </c>
      <c r="N3" s="140">
        <f aca="true" t="shared" si="3" ref="N3:N9">IF(LEFT(J3,1)="L",1,0)+IF(LEFT(I3,1)="L",1,0)+IF(LEFT(H3,1)="L",1,0)+IF(LEFT(G3,1)="L",1,0)+IF(LEFT(F3,1)="L",1,0)+IF(LEFT(E3,1)="L",1,0)+IF(LEFT(D3,1)="L",1,0)</f>
        <v>0</v>
      </c>
      <c r="O3" s="418" t="str">
        <f aca="true" t="shared" si="4" ref="O3:O9">IF(SUM(K3:N3)=0,"/",K3+M3&amp;"/"&amp;L3+N3)</f>
        <v>/</v>
      </c>
      <c r="P3" s="419"/>
      <c r="Q3" s="142">
        <f aca="true" t="shared" si="5" ref="Q3:Q9">IF(SUM(K3:N3)=0,"",K3*2+L3+M3*2)</f>
      </c>
      <c r="R3" s="203">
        <f aca="true" t="shared" si="6" ref="R3:R9">IF(SUM(K3:N3)=0,"",RANK(Q3,$Q$3:$Q$9,0))</f>
      </c>
      <c r="S3" s="98" t="str">
        <f aca="true" t="shared" si="7" ref="S3:S9">B3</f>
        <v>南宇和</v>
      </c>
    </row>
    <row r="4" spans="1:19" ht="37.5" customHeight="1">
      <c r="A4" s="51" t="s">
        <v>351</v>
      </c>
      <c r="B4" s="385" t="str">
        <f>IF(E2="","",E2)</f>
        <v>川之石</v>
      </c>
      <c r="C4" s="420"/>
      <c r="D4" s="143" t="str">
        <f>IF(LEFT(E3,1)="W","L W/O",IF(LEFT(E3,1)="L","W W/O",IF(E3="-","-",RIGHT(E3,1)&amp;"-"&amp;LEFT(E3,1))))</f>
        <v>-</v>
      </c>
      <c r="E4" s="52"/>
      <c r="F4" s="53" t="s">
        <v>350</v>
      </c>
      <c r="G4" s="53" t="s">
        <v>350</v>
      </c>
      <c r="H4" s="53" t="s">
        <v>350</v>
      </c>
      <c r="I4" s="102" t="s">
        <v>350</v>
      </c>
      <c r="J4" s="144" t="s">
        <v>350</v>
      </c>
      <c r="K4" s="145">
        <f t="shared" si="0"/>
        <v>0</v>
      </c>
      <c r="L4" s="146">
        <f t="shared" si="1"/>
        <v>0</v>
      </c>
      <c r="M4" s="146">
        <f t="shared" si="2"/>
        <v>0</v>
      </c>
      <c r="N4" s="147">
        <f t="shared" si="3"/>
        <v>0</v>
      </c>
      <c r="O4" s="412" t="str">
        <f t="shared" si="4"/>
        <v>/</v>
      </c>
      <c r="P4" s="413"/>
      <c r="Q4" s="149">
        <f t="shared" si="5"/>
      </c>
      <c r="R4" s="150">
        <f t="shared" si="6"/>
      </c>
      <c r="S4" s="98" t="str">
        <f t="shared" si="7"/>
        <v>川之石</v>
      </c>
    </row>
    <row r="5" spans="1:19" ht="37.5" customHeight="1">
      <c r="A5" s="51" t="s">
        <v>352</v>
      </c>
      <c r="B5" s="385" t="str">
        <f>IF(F2="","",F2)</f>
        <v>善通寺第一</v>
      </c>
      <c r="C5" s="420"/>
      <c r="D5" s="143" t="str">
        <f>IF(LEFT(F3,1)="W","L W/O",IF(LEFT(F3,1)="L","W W/O",IF(F3="-","-",RIGHT(F3,1)&amp;"-"&amp;LEFT(F3,1))))</f>
        <v>-</v>
      </c>
      <c r="E5" s="151" t="str">
        <f>IF(LEFT(F4,1)="W","L W/O",IF(LEFT(F4,1)="L","W W/O",IF(F4="-","-",RIGHT(F4,1)&amp;"-"&amp;LEFT(F4,1))))</f>
        <v>-</v>
      </c>
      <c r="F5" s="52"/>
      <c r="G5" s="53" t="s">
        <v>350</v>
      </c>
      <c r="H5" s="53" t="s">
        <v>350</v>
      </c>
      <c r="I5" s="102" t="s">
        <v>350</v>
      </c>
      <c r="J5" s="144" t="s">
        <v>350</v>
      </c>
      <c r="K5" s="145">
        <f t="shared" si="0"/>
        <v>0</v>
      </c>
      <c r="L5" s="146">
        <f t="shared" si="1"/>
        <v>0</v>
      </c>
      <c r="M5" s="146">
        <f t="shared" si="2"/>
        <v>0</v>
      </c>
      <c r="N5" s="147">
        <f t="shared" si="3"/>
        <v>0</v>
      </c>
      <c r="O5" s="412" t="str">
        <f t="shared" si="4"/>
        <v>/</v>
      </c>
      <c r="P5" s="413"/>
      <c r="Q5" s="149">
        <f t="shared" si="5"/>
      </c>
      <c r="R5" s="150">
        <f t="shared" si="6"/>
      </c>
      <c r="S5" s="98" t="str">
        <f t="shared" si="7"/>
        <v>善通寺第一</v>
      </c>
    </row>
    <row r="6" spans="1:19" ht="37.5" customHeight="1">
      <c r="A6" s="51" t="s">
        <v>353</v>
      </c>
      <c r="B6" s="385" t="str">
        <f>IF(G2="","",G2)</f>
        <v>関大一</v>
      </c>
      <c r="C6" s="420"/>
      <c r="D6" s="143" t="str">
        <f>IF(LEFT(G3,1)="W","L W/O",IF(LEFT(G3,1)="L","W W/O",IF(G3="-","-",RIGHT(G3,1)&amp;"-"&amp;LEFT(G3,1))))</f>
        <v>-</v>
      </c>
      <c r="E6" s="151" t="str">
        <f>IF(LEFT(G4,1)="W","L W/O",IF(LEFT(G4,1)="L","W W/O",IF(G4="-","-",RIGHT(G4,1)&amp;"-"&amp;LEFT(G4,1))))</f>
        <v>-</v>
      </c>
      <c r="F6" s="151" t="str">
        <f>IF(LEFT(G5,1)="W","L W/O",IF(LEFT(G5,1)="L","W W/O",IF(G5="-","-",RIGHT(G5,1)&amp;"-"&amp;LEFT(G5,1))))</f>
        <v>-</v>
      </c>
      <c r="G6" s="52"/>
      <c r="H6" s="53" t="s">
        <v>350</v>
      </c>
      <c r="I6" s="102" t="s">
        <v>350</v>
      </c>
      <c r="J6" s="144" t="s">
        <v>350</v>
      </c>
      <c r="K6" s="145">
        <f t="shared" si="0"/>
        <v>0</v>
      </c>
      <c r="L6" s="146">
        <f t="shared" si="1"/>
        <v>0</v>
      </c>
      <c r="M6" s="146">
        <f t="shared" si="2"/>
        <v>0</v>
      </c>
      <c r="N6" s="147">
        <f t="shared" si="3"/>
        <v>0</v>
      </c>
      <c r="O6" s="412" t="str">
        <f t="shared" si="4"/>
        <v>/</v>
      </c>
      <c r="P6" s="413"/>
      <c r="Q6" s="149">
        <f t="shared" si="5"/>
      </c>
      <c r="R6" s="150">
        <f t="shared" si="6"/>
      </c>
      <c r="S6" s="98" t="str">
        <f t="shared" si="7"/>
        <v>関大一</v>
      </c>
    </row>
    <row r="7" spans="1:19" ht="37.5" customHeight="1">
      <c r="A7" s="51" t="s">
        <v>354</v>
      </c>
      <c r="B7" s="385" t="str">
        <f>IF(H2="","",H2)</f>
        <v>岡山後楽館</v>
      </c>
      <c r="C7" s="420"/>
      <c r="D7" s="143" t="str">
        <f>IF(LEFT(H3,1)="W","L W/O",IF(LEFT(H3,1)="L","W W/O",IF(H3="-","-",RIGHT(H3,1)&amp;"-"&amp;LEFT(H3,1))))</f>
        <v>-</v>
      </c>
      <c r="E7" s="151" t="str">
        <f>IF(LEFT(H4,1)="W","L W/O",IF(LEFT(H4,1)="L","W W/O",IF(H4="-","-",RIGHT(H4,1)&amp;"-"&amp;LEFT(H4,1))))</f>
        <v>-</v>
      </c>
      <c r="F7" s="151" t="str">
        <f>IF(LEFT(H5,1)="W","L W/O",IF(LEFT(H5,1)="L","W W/O",IF(H5="-","-",RIGHT(H5,1)&amp;"-"&amp;LEFT(H5,1))))</f>
        <v>-</v>
      </c>
      <c r="G7" s="151" t="str">
        <f>IF(LEFT(H6,1)="W","L W/O",IF(LEFT(H6,1)="L","W W/O",IF(H6="-","-",RIGHT(H6,1)&amp;"-"&amp;LEFT(H6,1))))</f>
        <v>-</v>
      </c>
      <c r="H7" s="52"/>
      <c r="I7" s="102" t="s">
        <v>350</v>
      </c>
      <c r="J7" s="144" t="s">
        <v>350</v>
      </c>
      <c r="K7" s="145">
        <f t="shared" si="0"/>
        <v>0</v>
      </c>
      <c r="L7" s="146">
        <f t="shared" si="1"/>
        <v>0</v>
      </c>
      <c r="M7" s="146">
        <f t="shared" si="2"/>
        <v>0</v>
      </c>
      <c r="N7" s="147">
        <f t="shared" si="3"/>
        <v>0</v>
      </c>
      <c r="O7" s="412" t="str">
        <f t="shared" si="4"/>
        <v>/</v>
      </c>
      <c r="P7" s="413"/>
      <c r="Q7" s="149">
        <f t="shared" si="5"/>
      </c>
      <c r="R7" s="150">
        <f t="shared" si="6"/>
      </c>
      <c r="S7" s="98" t="str">
        <f t="shared" si="7"/>
        <v>岡山後楽館</v>
      </c>
    </row>
    <row r="8" spans="1:19" ht="37.5" customHeight="1">
      <c r="A8" s="152" t="s">
        <v>355</v>
      </c>
      <c r="B8" s="385" t="str">
        <f>IF(I2="","",I2)</f>
        <v>岡山東商</v>
      </c>
      <c r="C8" s="420"/>
      <c r="D8" s="153" t="str">
        <f>IF(LEFT(I3,1)="W","L W/O",IF(LEFT(I3,1)="L","W W/O",IF(I3="-","-",RIGHT(I3,1)&amp;"-"&amp;LEFT(I3,1))))</f>
        <v>-</v>
      </c>
      <c r="E8" s="154" t="str">
        <f>IF(LEFT(I4,1)="W","L W/O",IF(LEFT(I4,1)="L","W W/O",IF(I4="-","-",RIGHT(I4,1)&amp;"-"&amp;LEFT(I4,1))))</f>
        <v>-</v>
      </c>
      <c r="F8" s="155" t="str">
        <f>IF(LEFT(I5,1)="W","L W/O",IF(LEFT(I5,1)="L","W W/O",IF(I5="-","-",RIGHT(I5,1)&amp;"-"&amp;LEFT(I5,1))))</f>
        <v>-</v>
      </c>
      <c r="G8" s="155" t="str">
        <f>IF(LEFT(I6,1)="W","L W/O",IF(LEFT(I6,1)="L","W W/O",IF(I6="-","-",RIGHT(I6,1)&amp;"-"&amp;LEFT(I6,1))))</f>
        <v>-</v>
      </c>
      <c r="H8" s="155" t="str">
        <f>IF(LEFT(I7,1)="W","L W/O",IF(LEFT(I7,1)="L","W W/O",IF(I7="-","-",RIGHT(I7,1)&amp;"-"&amp;LEFT(I7,1))))</f>
        <v>-</v>
      </c>
      <c r="I8" s="156"/>
      <c r="J8" s="144" t="s">
        <v>350</v>
      </c>
      <c r="K8" s="145">
        <f t="shared" si="0"/>
        <v>0</v>
      </c>
      <c r="L8" s="146">
        <f t="shared" si="1"/>
        <v>0</v>
      </c>
      <c r="M8" s="146">
        <f t="shared" si="2"/>
        <v>0</v>
      </c>
      <c r="N8" s="147">
        <f t="shared" si="3"/>
        <v>0</v>
      </c>
      <c r="O8" s="412" t="str">
        <f t="shared" si="4"/>
        <v>/</v>
      </c>
      <c r="P8" s="413"/>
      <c r="Q8" s="157">
        <f t="shared" si="5"/>
      </c>
      <c r="R8" s="150">
        <f t="shared" si="6"/>
      </c>
      <c r="S8" s="98" t="str">
        <f t="shared" si="7"/>
        <v>岡山東商</v>
      </c>
    </row>
    <row r="9" spans="1:19" ht="37.5" customHeight="1" thickBot="1">
      <c r="A9" s="158" t="s">
        <v>356</v>
      </c>
      <c r="B9" s="368" t="str">
        <f>IF(J2="","",J2)</f>
        <v>高瀬</v>
      </c>
      <c r="C9" s="423"/>
      <c r="D9" s="159" t="str">
        <f>IF(LEFT(J3,1)="W","L W/O",IF(LEFT(J3,1)="L","W W/O",IF(J3="-","-",RIGHT(J3,1)&amp;"-"&amp;LEFT(J3,1))))</f>
        <v>-</v>
      </c>
      <c r="E9" s="160" t="str">
        <f>IF(LEFT(J4,1)="W","L W/O",IF(LEFT(J4,1)="L","W W/O",IF(J4="-","-",RIGHT(J4,1)&amp;"-"&amp;LEFT(J4,1))))</f>
        <v>-</v>
      </c>
      <c r="F9" s="160" t="str">
        <f>IF(LEFT(J5,1)="W","L W/O",IF(LEFT(J5,1)="L","W W/O",IF(J5="-","-",RIGHT(J5,1)&amp;"-"&amp;LEFT(J5,1))))</f>
        <v>-</v>
      </c>
      <c r="G9" s="160" t="str">
        <f>IF(LEFT(J6,1)="W","L W/O",IF(LEFT(J6,1)="L","W W/O",IF(J6="-","-",RIGHT(J6,1)&amp;"-"&amp;LEFT(J6,1))))</f>
        <v>-</v>
      </c>
      <c r="H9" s="160" t="str">
        <f>IF(LEFT(J7,1)="W","L W/O",IF(LEFT(J7,1)="L","W W/O",IF(J7="-","-",RIGHT(J7,1)&amp;"-"&amp;LEFT(J7,1))))</f>
        <v>-</v>
      </c>
      <c r="I9" s="160" t="str">
        <f>IF(LEFT(J8,1)="W","L W/O",IF(LEFT(J8,1)="L","W W/O",IF(J8="-","-",RIGHT(J8,1)&amp;"-"&amp;LEFT(J8,1))))</f>
        <v>-</v>
      </c>
      <c r="J9" s="161"/>
      <c r="K9" s="162">
        <f t="shared" si="0"/>
        <v>0</v>
      </c>
      <c r="L9" s="163">
        <f t="shared" si="1"/>
        <v>0</v>
      </c>
      <c r="M9" s="163">
        <f t="shared" si="2"/>
        <v>0</v>
      </c>
      <c r="N9" s="164">
        <f t="shared" si="3"/>
        <v>0</v>
      </c>
      <c r="O9" s="414" t="str">
        <f t="shared" si="4"/>
        <v>/</v>
      </c>
      <c r="P9" s="415"/>
      <c r="Q9" s="166">
        <f t="shared" si="5"/>
      </c>
      <c r="R9" s="167">
        <f t="shared" si="6"/>
      </c>
      <c r="S9" s="98" t="str">
        <f t="shared" si="7"/>
        <v>高瀬</v>
      </c>
    </row>
    <row r="10" spans="1:18" ht="37.5" customHeight="1" thickBot="1">
      <c r="A10" s="168"/>
      <c r="B10" s="169"/>
      <c r="C10" s="169"/>
      <c r="D10" s="95"/>
      <c r="E10" s="95"/>
      <c r="F10" s="95"/>
      <c r="G10" s="95"/>
      <c r="H10" s="95"/>
      <c r="I10" s="95"/>
      <c r="J10" s="170"/>
      <c r="K10" s="171"/>
      <c r="L10" s="171"/>
      <c r="M10" s="171"/>
      <c r="N10" s="171"/>
      <c r="O10" s="172"/>
      <c r="P10" s="172"/>
      <c r="Q10" s="172"/>
      <c r="R10" s="172"/>
    </row>
    <row r="11" spans="1:16" ht="37.5" customHeight="1" thickBot="1">
      <c r="A11" s="421" t="s">
        <v>137</v>
      </c>
      <c r="B11" s="422"/>
      <c r="C11" s="34" t="s">
        <v>379</v>
      </c>
      <c r="D11" s="35" t="str">
        <f>IF('予選ﾘｰｸﾞ順位'!I17="","",'予選ﾘｰｸﾞ順位'!I17)</f>
        <v>一条</v>
      </c>
      <c r="E11" s="36" t="str">
        <f>IF('予選ﾘｰｸﾞ順位'!J17="","",'予選ﾘｰｸﾞ順位'!J17)</f>
        <v>大商学園</v>
      </c>
      <c r="F11" s="36" t="str">
        <f>IF('予選ﾘｰｸﾞ順位'!K17="","",'予選ﾘｰｸﾞ順位'!K17)</f>
        <v>合同</v>
      </c>
      <c r="G11" s="36" t="str">
        <f>IF('予選ﾘｰｸﾞ順位'!L17="","",'予選ﾘｰｸﾞ順位'!L17)</f>
        <v>奈良北</v>
      </c>
      <c r="H11" s="36" t="str">
        <f>IF('予選ﾘｰｸﾞ順位'!M17="","",'予選ﾘｰｸﾞ順位'!M17)</f>
        <v>高松商業Ｂ</v>
      </c>
      <c r="I11" s="36" t="str">
        <f>IF('予選ﾘｰｸﾞ順位'!N17="","",'予選ﾘｰｸﾞ順位'!N17)</f>
        <v>小倉西</v>
      </c>
      <c r="J11" s="133" t="s">
        <v>28</v>
      </c>
      <c r="K11" s="131" t="s">
        <v>30</v>
      </c>
      <c r="L11" s="80" t="s">
        <v>31</v>
      </c>
      <c r="M11" s="80" t="s">
        <v>32</v>
      </c>
      <c r="N11" s="132" t="s">
        <v>33</v>
      </c>
      <c r="O11" s="134" t="s">
        <v>29</v>
      </c>
      <c r="P11" s="135" t="s">
        <v>34</v>
      </c>
    </row>
    <row r="12" spans="1:19" ht="37.5" customHeight="1">
      <c r="A12" s="136" t="s">
        <v>357</v>
      </c>
      <c r="B12" s="387" t="str">
        <f>IF(D11="","",D11)</f>
        <v>一条</v>
      </c>
      <c r="C12" s="388"/>
      <c r="D12" s="137"/>
      <c r="E12" s="44" t="s">
        <v>350</v>
      </c>
      <c r="F12" s="44" t="s">
        <v>350</v>
      </c>
      <c r="G12" s="44" t="s">
        <v>350</v>
      </c>
      <c r="H12" s="44" t="s">
        <v>350</v>
      </c>
      <c r="I12" s="100" t="s">
        <v>350</v>
      </c>
      <c r="J12" s="141" t="str">
        <f aca="true" t="shared" si="8" ref="J12:J17">IF(SUM(K12:N12)=0,"/",K12+M12&amp;"/"&amp;L12+N12)</f>
        <v>/</v>
      </c>
      <c r="K12" s="138">
        <f aca="true" t="shared" si="9" ref="K12:K17">IF(LEFT(I12,1)="3",1,0)+IF(LEFT(H12,1)="3",1,0)+IF(LEFT(G12,1)="3",1,0)+IF(LEFT(F12,1)="3",1,0)+IF(LEFT(E12,1)="3",1,0)+IF(LEFT(D12,1)="3",1,0)</f>
        <v>0</v>
      </c>
      <c r="L12" s="139">
        <f aca="true" t="shared" si="10" ref="L12:L17">IF(RIGHT(I12,1)="3",1,0)+IF(RIGHT(H12,1)="3",1,0)+IF(RIGHT(G12,1)="3",1,0)+IF(RIGHT(F12,1)="3",1,0)+IF(RIGHT(E12,1)="3",1,0)+IF(RIGHT(D12,1)="3",1,0)</f>
        <v>0</v>
      </c>
      <c r="M12" s="139">
        <f aca="true" t="shared" si="11" ref="M12:M17">IF(LEFT(I12,1)="W",1,0)+IF(LEFT(H12,1)="W",1,0)+IF(LEFT(G12,1)="W",1,0)+IF(LEFT(F12,1)="W",1,0)+IF(LEFT(E12,1)="W",1,0)+IF(LEFT(D12,1)="W",1,0)</f>
        <v>0</v>
      </c>
      <c r="N12" s="140">
        <f aca="true" t="shared" si="12" ref="N12:N17">IF(LEFT(I12,1)="L",1,0)+IF(LEFT(H12,1)="L",1,0)+IF(LEFT(G12,1)="L",1,0)+IF(LEFT(F12,1)="L",1,0)+IF(LEFT(E12,1)="L",1,0)+IF(LEFT(D12,1)="L",1,0)</f>
        <v>0</v>
      </c>
      <c r="O12" s="142">
        <f aca="true" t="shared" si="13" ref="O12:O17">IF(SUM(K12:N12)=0,"",K12*2+L12+M12*2)</f>
      </c>
      <c r="P12" s="150">
        <f aca="true" t="shared" si="14" ref="P12:P17">IF(SUM(K12:N12)=0,"",RANK(O12,$O$12:$O$17,0))</f>
      </c>
      <c r="S12" s="98" t="str">
        <f aca="true" t="shared" si="15" ref="S12:S17">B12</f>
        <v>一条</v>
      </c>
    </row>
    <row r="13" spans="1:19" ht="37.5" customHeight="1">
      <c r="A13" s="51" t="s">
        <v>358</v>
      </c>
      <c r="B13" s="385" t="str">
        <f>IF(E11="","",E11)</f>
        <v>大商学園</v>
      </c>
      <c r="C13" s="386"/>
      <c r="D13" s="143" t="str">
        <f>IF(LEFT(E12,1)="W","L W/O",IF(LEFT(E12,1)="L","W W/O",IF(E12="-","-",RIGHT(E12,1)&amp;"-"&amp;LEFT(E12,1))))</f>
        <v>-</v>
      </c>
      <c r="E13" s="52"/>
      <c r="F13" s="53" t="s">
        <v>350</v>
      </c>
      <c r="G13" s="53" t="s">
        <v>350</v>
      </c>
      <c r="H13" s="53" t="s">
        <v>350</v>
      </c>
      <c r="I13" s="102" t="s">
        <v>350</v>
      </c>
      <c r="J13" s="148" t="str">
        <f t="shared" si="8"/>
        <v>/</v>
      </c>
      <c r="K13" s="145">
        <f t="shared" si="9"/>
        <v>0</v>
      </c>
      <c r="L13" s="146">
        <f t="shared" si="10"/>
        <v>0</v>
      </c>
      <c r="M13" s="146">
        <f t="shared" si="11"/>
        <v>0</v>
      </c>
      <c r="N13" s="147">
        <f t="shared" si="12"/>
        <v>0</v>
      </c>
      <c r="O13" s="149">
        <f t="shared" si="13"/>
      </c>
      <c r="P13" s="150">
        <f t="shared" si="14"/>
      </c>
      <c r="S13" s="98" t="str">
        <f t="shared" si="15"/>
        <v>大商学園</v>
      </c>
    </row>
    <row r="14" spans="1:19" ht="37.5" customHeight="1">
      <c r="A14" s="51" t="s">
        <v>359</v>
      </c>
      <c r="B14" s="385" t="str">
        <f>IF(F11="","",F11)</f>
        <v>合同</v>
      </c>
      <c r="C14" s="386"/>
      <c r="D14" s="143" t="str">
        <f>IF(LEFT(F12,1)="W","L W/O",IF(LEFT(F12,1)="L","W W/O",IF(F12="-","-",RIGHT(F12,1)&amp;"-"&amp;LEFT(F12,1))))</f>
        <v>-</v>
      </c>
      <c r="E14" s="151" t="str">
        <f>IF(LEFT(F13,1)="W","L W/O",IF(LEFT(F13,1)="L","W W/O",IF(F13="-","-",RIGHT(F13,1)&amp;"-"&amp;LEFT(F13,1))))</f>
        <v>-</v>
      </c>
      <c r="F14" s="52"/>
      <c r="G14" s="53" t="s">
        <v>350</v>
      </c>
      <c r="H14" s="53" t="s">
        <v>350</v>
      </c>
      <c r="I14" s="102" t="s">
        <v>350</v>
      </c>
      <c r="J14" s="148" t="str">
        <f t="shared" si="8"/>
        <v>/</v>
      </c>
      <c r="K14" s="145">
        <f t="shared" si="9"/>
        <v>0</v>
      </c>
      <c r="L14" s="146">
        <f t="shared" si="10"/>
        <v>0</v>
      </c>
      <c r="M14" s="146">
        <f t="shared" si="11"/>
        <v>0</v>
      </c>
      <c r="N14" s="147">
        <f t="shared" si="12"/>
        <v>0</v>
      </c>
      <c r="O14" s="149">
        <f t="shared" si="13"/>
      </c>
      <c r="P14" s="150">
        <f t="shared" si="14"/>
      </c>
      <c r="S14" s="98" t="str">
        <f t="shared" si="15"/>
        <v>合同</v>
      </c>
    </row>
    <row r="15" spans="1:19" ht="37.5" customHeight="1">
      <c r="A15" s="51" t="s">
        <v>360</v>
      </c>
      <c r="B15" s="385" t="str">
        <f>IF(G11="","",G11)</f>
        <v>奈良北</v>
      </c>
      <c r="C15" s="386"/>
      <c r="D15" s="143" t="str">
        <f>IF(LEFT(G12,1)="W","L W/O",IF(LEFT(G12,1)="L","W W/O",IF(G12="-","-",RIGHT(G12,1)&amp;"-"&amp;LEFT(G12,1))))</f>
        <v>-</v>
      </c>
      <c r="E15" s="151" t="str">
        <f>IF(LEFT(G13,1)="W","L W/O",IF(LEFT(G13,1)="L","W W/O",IF(G13="-","-",RIGHT(G13,1)&amp;"-"&amp;LEFT(G13,1))))</f>
        <v>-</v>
      </c>
      <c r="F15" s="151" t="str">
        <f>IF(LEFT(G14,1)="W","L W/O",IF(LEFT(G14,1)="L","W W/O",IF(G14="-","-",RIGHT(G14,1)&amp;"-"&amp;LEFT(G14,1))))</f>
        <v>-</v>
      </c>
      <c r="G15" s="52"/>
      <c r="H15" s="53" t="s">
        <v>350</v>
      </c>
      <c r="I15" s="102" t="s">
        <v>350</v>
      </c>
      <c r="J15" s="148" t="str">
        <f t="shared" si="8"/>
        <v>/</v>
      </c>
      <c r="K15" s="145">
        <f t="shared" si="9"/>
        <v>0</v>
      </c>
      <c r="L15" s="146">
        <f t="shared" si="10"/>
        <v>0</v>
      </c>
      <c r="M15" s="146">
        <f t="shared" si="11"/>
        <v>0</v>
      </c>
      <c r="N15" s="147">
        <f t="shared" si="12"/>
        <v>0</v>
      </c>
      <c r="O15" s="149">
        <f t="shared" si="13"/>
      </c>
      <c r="P15" s="150">
        <f t="shared" si="14"/>
      </c>
      <c r="S15" s="98" t="str">
        <f t="shared" si="15"/>
        <v>奈良北</v>
      </c>
    </row>
    <row r="16" spans="1:19" ht="37.5" customHeight="1">
      <c r="A16" s="51" t="s">
        <v>361</v>
      </c>
      <c r="B16" s="385" t="str">
        <f>IF(H11="","",H11)</f>
        <v>高松商業Ｂ</v>
      </c>
      <c r="C16" s="386"/>
      <c r="D16" s="143" t="str">
        <f>IF(LEFT(H12,1)="W","L W/O",IF(LEFT(H12,1)="L","W W/O",IF(H12="-","-",RIGHT(H12,1)&amp;"-"&amp;LEFT(H12,1))))</f>
        <v>-</v>
      </c>
      <c r="E16" s="151" t="str">
        <f>IF(LEFT(H13,1)="W","L W/O",IF(LEFT(H13,1)="L","W W/O",IF(H13="-","-",RIGHT(H13,1)&amp;"-"&amp;LEFT(H13,1))))</f>
        <v>-</v>
      </c>
      <c r="F16" s="151" t="str">
        <f>IF(LEFT(H14,1)="W","L W/O",IF(LEFT(H14,1)="L","W W/O",IF(H14="-","-",RIGHT(H14,1)&amp;"-"&amp;LEFT(H14,1))))</f>
        <v>-</v>
      </c>
      <c r="G16" s="151" t="str">
        <f>IF(LEFT(H15,1)="W","L W/O",IF(LEFT(H15,1)="L","W W/O",IF(H15="-","-",RIGHT(H15,1)&amp;"-"&amp;LEFT(H15,1))))</f>
        <v>-</v>
      </c>
      <c r="H16" s="52"/>
      <c r="I16" s="102" t="s">
        <v>350</v>
      </c>
      <c r="J16" s="148" t="str">
        <f t="shared" si="8"/>
        <v>/</v>
      </c>
      <c r="K16" s="145">
        <f t="shared" si="9"/>
        <v>0</v>
      </c>
      <c r="L16" s="146">
        <f t="shared" si="10"/>
        <v>0</v>
      </c>
      <c r="M16" s="146">
        <f t="shared" si="11"/>
        <v>0</v>
      </c>
      <c r="N16" s="147">
        <f t="shared" si="12"/>
        <v>0</v>
      </c>
      <c r="O16" s="149">
        <f t="shared" si="13"/>
      </c>
      <c r="P16" s="150">
        <f t="shared" si="14"/>
      </c>
      <c r="S16" s="98" t="str">
        <f t="shared" si="15"/>
        <v>高松商業Ｂ</v>
      </c>
    </row>
    <row r="17" spans="1:19" ht="37.5" customHeight="1" thickBot="1">
      <c r="A17" s="60" t="s">
        <v>362</v>
      </c>
      <c r="B17" s="368" t="str">
        <f>IF(I11="","",I11)</f>
        <v>小倉西</v>
      </c>
      <c r="C17" s="369"/>
      <c r="D17" s="159" t="str">
        <f>IF(LEFT(I12,1)="W","L W/O",IF(LEFT(I12,1)="L","W W/O",IF(I12="-","-",RIGHT(I12,1)&amp;"-"&amp;LEFT(I12,1))))</f>
        <v>-</v>
      </c>
      <c r="E17" s="185" t="str">
        <f>IF(LEFT(I13,1)="W","L W/O",IF(LEFT(I13,1)="L","W W/O",IF(I13="-","-",RIGHT(I13,1)&amp;"-"&amp;LEFT(I13,1))))</f>
        <v>-</v>
      </c>
      <c r="F17" s="160" t="str">
        <f>IF(LEFT(I14,1)="W","L W/O",IF(LEFT(I14,1)="L","W W/O",IF(I14="-","-",RIGHT(I14,1)&amp;"-"&amp;LEFT(I14,1))))</f>
        <v>-</v>
      </c>
      <c r="G17" s="160" t="str">
        <f>IF(LEFT(I15,1)="W","L W/O",IF(LEFT(I15,1)="L","W W/O",IF(I15="-","-",RIGHT(I15,1)&amp;"-"&amp;LEFT(I15,1))))</f>
        <v>-</v>
      </c>
      <c r="H17" s="160" t="str">
        <f>IF(LEFT(I16,1)="W","L W/O",IF(LEFT(I16,1)="L","W W/O",IF(I16="-","-",RIGHT(I16,1)&amp;"-"&amp;LEFT(I16,1))))</f>
        <v>-</v>
      </c>
      <c r="I17" s="186"/>
      <c r="J17" s="165" t="str">
        <f t="shared" si="8"/>
        <v>/</v>
      </c>
      <c r="K17" s="162">
        <f t="shared" si="9"/>
        <v>0</v>
      </c>
      <c r="L17" s="163">
        <f t="shared" si="10"/>
        <v>0</v>
      </c>
      <c r="M17" s="163">
        <f t="shared" si="11"/>
        <v>0</v>
      </c>
      <c r="N17" s="164">
        <f t="shared" si="12"/>
        <v>0</v>
      </c>
      <c r="O17" s="166">
        <f t="shared" si="13"/>
      </c>
      <c r="P17" s="167">
        <f t="shared" si="14"/>
      </c>
      <c r="S17" s="98" t="str">
        <f t="shared" si="15"/>
        <v>小倉西</v>
      </c>
    </row>
    <row r="18" spans="1:19" s="176" customFormat="1" ht="37.5" customHeight="1" thickBot="1">
      <c r="A18" s="173"/>
      <c r="B18" s="174"/>
      <c r="C18" s="174"/>
      <c r="D18" s="95"/>
      <c r="E18" s="95"/>
      <c r="F18" s="95"/>
      <c r="G18" s="95"/>
      <c r="H18" s="95"/>
      <c r="I18" s="170"/>
      <c r="J18" s="170"/>
      <c r="K18" s="69"/>
      <c r="L18" s="69"/>
      <c r="M18" s="69"/>
      <c r="N18" s="69"/>
      <c r="O18" s="175"/>
      <c r="P18" s="175"/>
      <c r="Q18" s="175"/>
      <c r="R18" s="175"/>
      <c r="S18" s="187"/>
    </row>
    <row r="19" spans="1:19" ht="37.5" customHeight="1" thickBot="1">
      <c r="A19" s="168"/>
      <c r="B19" s="381" t="s">
        <v>36</v>
      </c>
      <c r="C19" s="382"/>
      <c r="D19" s="188" t="s">
        <v>37</v>
      </c>
      <c r="E19" s="80" t="s">
        <v>38</v>
      </c>
      <c r="F19" s="80" t="s">
        <v>39</v>
      </c>
      <c r="G19" s="80" t="s">
        <v>40</v>
      </c>
      <c r="H19" s="80" t="s">
        <v>41</v>
      </c>
      <c r="I19" s="80" t="s">
        <v>42</v>
      </c>
      <c r="J19" s="81" t="s">
        <v>43</v>
      </c>
      <c r="K19" s="275"/>
      <c r="L19" s="275"/>
      <c r="M19" s="275"/>
      <c r="N19" s="275"/>
      <c r="O19" s="408" t="s">
        <v>44</v>
      </c>
      <c r="P19" s="409"/>
      <c r="Q19" s="172"/>
      <c r="R19" s="172"/>
      <c r="S19" s="201"/>
    </row>
    <row r="20" spans="1:19" ht="37.5" customHeight="1">
      <c r="A20" s="168"/>
      <c r="B20" s="376" t="s">
        <v>380</v>
      </c>
      <c r="C20" s="377"/>
      <c r="D20" s="82" t="s">
        <v>107</v>
      </c>
      <c r="E20" s="83" t="s">
        <v>108</v>
      </c>
      <c r="F20" s="83" t="s">
        <v>109</v>
      </c>
      <c r="G20" s="83" t="s">
        <v>46</v>
      </c>
      <c r="H20" s="83" t="s">
        <v>47</v>
      </c>
      <c r="I20" s="83" t="s">
        <v>48</v>
      </c>
      <c r="J20" s="273" t="s">
        <v>49</v>
      </c>
      <c r="K20" s="274"/>
      <c r="L20" s="274"/>
      <c r="M20" s="274"/>
      <c r="N20" s="274"/>
      <c r="O20" s="410" t="s">
        <v>110</v>
      </c>
      <c r="P20" s="411"/>
      <c r="Q20" s="172"/>
      <c r="R20" s="172"/>
      <c r="S20" s="202"/>
    </row>
    <row r="21" spans="1:19" ht="37.5" customHeight="1">
      <c r="A21" s="168"/>
      <c r="B21" s="391" t="s">
        <v>381</v>
      </c>
      <c r="C21" s="392"/>
      <c r="D21" s="122" t="s">
        <v>111</v>
      </c>
      <c r="E21" s="123" t="s">
        <v>45</v>
      </c>
      <c r="F21" s="123" t="s">
        <v>112</v>
      </c>
      <c r="G21" s="123" t="s">
        <v>113</v>
      </c>
      <c r="H21" s="123" t="s">
        <v>57</v>
      </c>
      <c r="I21" s="123" t="s">
        <v>58</v>
      </c>
      <c r="J21" s="177" t="s">
        <v>114</v>
      </c>
      <c r="K21" s="178"/>
      <c r="L21" s="178"/>
      <c r="M21" s="178"/>
      <c r="N21" s="178"/>
      <c r="O21" s="403" t="s">
        <v>115</v>
      </c>
      <c r="P21" s="404"/>
      <c r="Q21" s="172"/>
      <c r="R21" s="172"/>
      <c r="S21" s="202"/>
    </row>
    <row r="22" spans="1:19" ht="37.5" customHeight="1">
      <c r="A22" s="168"/>
      <c r="B22" s="383" t="s">
        <v>382</v>
      </c>
      <c r="C22" s="384"/>
      <c r="D22" s="85" t="s">
        <v>59</v>
      </c>
      <c r="E22" s="86" t="s">
        <v>55</v>
      </c>
      <c r="F22" s="86" t="s">
        <v>56</v>
      </c>
      <c r="G22" s="86" t="s">
        <v>116</v>
      </c>
      <c r="H22" s="86" t="s">
        <v>117</v>
      </c>
      <c r="I22" s="86" t="s">
        <v>62</v>
      </c>
      <c r="J22" s="179" t="s">
        <v>118</v>
      </c>
      <c r="K22" s="180"/>
      <c r="L22" s="180"/>
      <c r="M22" s="180"/>
      <c r="N22" s="180"/>
      <c r="O22" s="403" t="s">
        <v>119</v>
      </c>
      <c r="P22" s="404"/>
      <c r="Q22" s="172"/>
      <c r="R22" s="172"/>
      <c r="S22" s="202"/>
    </row>
    <row r="23" spans="2:19" ht="37.5" customHeight="1">
      <c r="B23" s="389" t="s">
        <v>383</v>
      </c>
      <c r="C23" s="390"/>
      <c r="D23" s="272" t="s">
        <v>120</v>
      </c>
      <c r="E23" s="89" t="s">
        <v>121</v>
      </c>
      <c r="F23" s="89" t="s">
        <v>67</v>
      </c>
      <c r="G23" s="89" t="s">
        <v>122</v>
      </c>
      <c r="H23" s="89" t="s">
        <v>66</v>
      </c>
      <c r="I23" s="89" t="s">
        <v>127</v>
      </c>
      <c r="J23" s="181" t="s">
        <v>65</v>
      </c>
      <c r="K23" s="182"/>
      <c r="L23" s="182"/>
      <c r="M23" s="182"/>
      <c r="N23" s="182"/>
      <c r="O23" s="403" t="s">
        <v>123</v>
      </c>
      <c r="P23" s="404"/>
      <c r="S23" s="202"/>
    </row>
    <row r="24" spans="2:19" ht="37.5" customHeight="1" thickBot="1">
      <c r="B24" s="393" t="s">
        <v>384</v>
      </c>
      <c r="C24" s="394"/>
      <c r="D24" s="293" t="s">
        <v>125</v>
      </c>
      <c r="E24" s="126" t="s">
        <v>129</v>
      </c>
      <c r="F24" s="126" t="s">
        <v>70</v>
      </c>
      <c r="G24" s="126" t="s">
        <v>126</v>
      </c>
      <c r="H24" s="126" t="s">
        <v>130</v>
      </c>
      <c r="I24" s="126" t="s">
        <v>403</v>
      </c>
      <c r="J24" s="292" t="s">
        <v>336</v>
      </c>
      <c r="K24" s="184"/>
      <c r="L24" s="184"/>
      <c r="M24" s="184"/>
      <c r="N24" s="184"/>
      <c r="O24" s="405" t="s">
        <v>128</v>
      </c>
      <c r="P24" s="406"/>
      <c r="S24" s="202"/>
    </row>
    <row r="25" spans="2:16" ht="37.5" customHeight="1">
      <c r="B25" s="389" t="s">
        <v>397</v>
      </c>
      <c r="C25" s="390"/>
      <c r="D25" s="294" t="s">
        <v>21</v>
      </c>
      <c r="E25" s="295" t="s">
        <v>21</v>
      </c>
      <c r="F25" s="295" t="s">
        <v>21</v>
      </c>
      <c r="G25" s="295" t="s">
        <v>21</v>
      </c>
      <c r="H25" s="295" t="s">
        <v>21</v>
      </c>
      <c r="I25" s="296" t="s">
        <v>52</v>
      </c>
      <c r="J25" s="292" t="s">
        <v>404</v>
      </c>
      <c r="O25" s="407" t="s">
        <v>131</v>
      </c>
      <c r="P25" s="406"/>
    </row>
    <row r="26" spans="2:16" ht="37.5" customHeight="1" thickBot="1">
      <c r="B26" s="355" t="s">
        <v>398</v>
      </c>
      <c r="C26" s="356"/>
      <c r="D26" s="290" t="s">
        <v>21</v>
      </c>
      <c r="E26" s="280" t="s">
        <v>21</v>
      </c>
      <c r="F26" s="280" t="s">
        <v>21</v>
      </c>
      <c r="G26" s="280" t="s">
        <v>21</v>
      </c>
      <c r="H26" s="280" t="s">
        <v>21</v>
      </c>
      <c r="I26" s="297" t="s">
        <v>21</v>
      </c>
      <c r="J26" s="298" t="s">
        <v>21</v>
      </c>
      <c r="O26" s="401" t="s">
        <v>393</v>
      </c>
      <c r="P26" s="402"/>
    </row>
  </sheetData>
  <sheetProtection/>
  <mergeCells count="41">
    <mergeCell ref="O26:P26"/>
    <mergeCell ref="O23:P23"/>
    <mergeCell ref="O24:P24"/>
    <mergeCell ref="O25:P25"/>
    <mergeCell ref="O19:P19"/>
    <mergeCell ref="O20:P20"/>
    <mergeCell ref="O21:P21"/>
    <mergeCell ref="O22:P22"/>
    <mergeCell ref="O6:P6"/>
    <mergeCell ref="O7:P7"/>
    <mergeCell ref="O8:P8"/>
    <mergeCell ref="O9:P9"/>
    <mergeCell ref="O2:P2"/>
    <mergeCell ref="O3:P3"/>
    <mergeCell ref="O4:P4"/>
    <mergeCell ref="O5:P5"/>
    <mergeCell ref="B19:C19"/>
    <mergeCell ref="B8:C8"/>
    <mergeCell ref="A11:B11"/>
    <mergeCell ref="B15:C15"/>
    <mergeCell ref="B9:C9"/>
    <mergeCell ref="B7:C7"/>
    <mergeCell ref="B12:C12"/>
    <mergeCell ref="B23:C23"/>
    <mergeCell ref="B24:C24"/>
    <mergeCell ref="B16:C16"/>
    <mergeCell ref="B17:C17"/>
    <mergeCell ref="B22:C22"/>
    <mergeCell ref="B20:C20"/>
    <mergeCell ref="B21:C21"/>
    <mergeCell ref="B14:C14"/>
    <mergeCell ref="B25:C25"/>
    <mergeCell ref="B26:C26"/>
    <mergeCell ref="A1:B1"/>
    <mergeCell ref="C1:D1"/>
    <mergeCell ref="A2:B2"/>
    <mergeCell ref="B13:C13"/>
    <mergeCell ref="B5:C5"/>
    <mergeCell ref="B6:C6"/>
    <mergeCell ref="B3:C3"/>
    <mergeCell ref="B4:C4"/>
  </mergeCells>
  <conditionalFormatting sqref="R3:R9">
    <cfRule type="expression" priority="1" dxfId="1" stopIfTrue="1">
      <formula>R3=""</formula>
    </cfRule>
    <cfRule type="expression" priority="2" dxfId="2" stopIfTrue="1">
      <formula>COUNTIF($R$3:$R$9,R3)&gt;1</formula>
    </cfRule>
  </conditionalFormatting>
  <conditionalFormatting sqref="P12:P17">
    <cfRule type="expression" priority="3" dxfId="1" stopIfTrue="1">
      <formula>P12=""</formula>
    </cfRule>
    <cfRule type="expression" priority="4" dxfId="2" stopIfTrue="1">
      <formula>COUNTIF($P$12:$P$17,P12)&gt;1</formula>
    </cfRule>
  </conditionalFormatting>
  <dataValidations count="1">
    <dataValidation allowBlank="1" showInputMessage="1" showErrorMessage="1" imeMode="off" sqref="E12:I12 F13:H13 H14:H15 G14 E3:J3 I4:J7 F4:H4 H5:H6 G5 I13:I16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&amp;C&amp;"ＭＳ 明朝,標準"－25－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workbookViewId="0" topLeftCell="A7">
      <selection activeCell="P17" sqref="P17"/>
    </sheetView>
  </sheetViews>
  <sheetFormatPr defaultColWidth="9.00390625" defaultRowHeight="37.5" customHeight="1"/>
  <cols>
    <col min="1" max="2" width="4.625" style="1" customWidth="1"/>
    <col min="3" max="3" width="10.625" style="1" customWidth="1"/>
    <col min="4" max="10" width="10.75390625" style="1" customWidth="1"/>
    <col min="11" max="14" width="6.875" style="1" hidden="1" customWidth="1"/>
    <col min="15" max="18" width="5.375" style="1" customWidth="1"/>
    <col min="19" max="19" width="10.625" style="98" customWidth="1"/>
    <col min="20" max="16384" width="9.00390625" style="1" customWidth="1"/>
  </cols>
  <sheetData>
    <row r="1" spans="1:5" ht="37.5" customHeight="1" thickBot="1">
      <c r="A1" s="378" t="s">
        <v>25</v>
      </c>
      <c r="B1" s="378"/>
      <c r="C1" s="378" t="s">
        <v>26</v>
      </c>
      <c r="D1" s="378"/>
      <c r="E1" s="31" t="s">
        <v>385</v>
      </c>
    </row>
    <row r="2" spans="1:18" ht="37.5" customHeight="1" thickBot="1">
      <c r="A2" s="421" t="s">
        <v>138</v>
      </c>
      <c r="B2" s="422"/>
      <c r="C2" s="34" t="s">
        <v>386</v>
      </c>
      <c r="D2" s="35" t="str">
        <f>IF('予選ﾘｰｸﾞ順位'!B18="","",'予選ﾘｰｸﾞ順位'!B18)</f>
        <v>帝塚山Ｂ</v>
      </c>
      <c r="E2" s="36" t="str">
        <f>IF('予選ﾘｰｸﾞ順位'!C18="","",'予選ﾘｰｸﾞ順位'!C18)</f>
        <v>観音寺第一</v>
      </c>
      <c r="F2" s="36" t="str">
        <f>IF('予選ﾘｰｸﾞ順位'!D18="","",'予選ﾘｰｸﾞ順位'!D18)</f>
        <v>平城</v>
      </c>
      <c r="G2" s="36" t="str">
        <f>IF('予選ﾘｰｸﾞ順位'!E18="","",'予選ﾘｰｸﾞ順位'!E18)</f>
        <v>松山商業Ｂ</v>
      </c>
      <c r="H2" s="36" t="str">
        <f>IF('予選ﾘｰｸﾞ順位'!F18="","",'予選ﾘｰｸﾞ順位'!F18)</f>
        <v>常翔学園</v>
      </c>
      <c r="I2" s="36" t="str">
        <f>IF('予選ﾘｰｸﾞ順位'!G18="","",'予選ﾘｰｸﾞ順位'!G18)</f>
        <v>高松中央Ｂ</v>
      </c>
      <c r="J2" s="36" t="str">
        <f>IF('予選ﾘｰｸﾞ順位'!H18="","",'予選ﾘｰｸﾞ順位'!H18)</f>
        <v>奈良朱雀</v>
      </c>
      <c r="K2" s="131" t="s">
        <v>30</v>
      </c>
      <c r="L2" s="80" t="s">
        <v>31</v>
      </c>
      <c r="M2" s="80" t="s">
        <v>32</v>
      </c>
      <c r="N2" s="132" t="s">
        <v>33</v>
      </c>
      <c r="O2" s="416" t="s">
        <v>28</v>
      </c>
      <c r="P2" s="417"/>
      <c r="Q2" s="134" t="s">
        <v>29</v>
      </c>
      <c r="R2" s="135" t="s">
        <v>34</v>
      </c>
    </row>
    <row r="3" spans="1:19" ht="37.5" customHeight="1">
      <c r="A3" s="136" t="s">
        <v>349</v>
      </c>
      <c r="B3" s="424" t="str">
        <f>IF(D2="","",D2)</f>
        <v>帝塚山Ｂ</v>
      </c>
      <c r="C3" s="425"/>
      <c r="D3" s="137"/>
      <c r="E3" s="44" t="s">
        <v>350</v>
      </c>
      <c r="F3" s="44" t="s">
        <v>350</v>
      </c>
      <c r="G3" s="44" t="s">
        <v>350</v>
      </c>
      <c r="H3" s="44" t="s">
        <v>350</v>
      </c>
      <c r="I3" s="100" t="s">
        <v>350</v>
      </c>
      <c r="J3" s="110" t="s">
        <v>350</v>
      </c>
      <c r="K3" s="138">
        <f aca="true" t="shared" si="0" ref="K3:K9">IF(LEFT(J3,1)="3",1,0)+IF(LEFT(I3,1)="3",1,0)+IF(LEFT(H3,1)="3",1,0)+IF(LEFT(G3,1)="3",1,0)+IF(LEFT(F3,1)="3",1,0)+IF(LEFT(E3,1)="3",1,0)+IF(LEFT(D3,1)="3",1,0)</f>
        <v>0</v>
      </c>
      <c r="L3" s="139">
        <f aca="true" t="shared" si="1" ref="L3:L9">IF(RIGHT(J3,1)="3",1,0)+IF(RIGHT(I3,1)="3",1,0)+IF(RIGHT(H3,1)="3",1,0)+IF(RIGHT(G3,1)="3",1,0)+IF(RIGHT(F3,1)="3",1,0)+IF(RIGHT(E3,1)="3",1,0)+IF(RIGHT(D3,1)="3",1,0)</f>
        <v>0</v>
      </c>
      <c r="M3" s="139">
        <f aca="true" t="shared" si="2" ref="M3:M9">IF(LEFT(J3,1)="W",1,0)+IF(LEFT(I3,1)="W",1,0)+IF(LEFT(H3,1)="W",1,0)+IF(LEFT(G3,1)="W",1,0)+IF(LEFT(F3,1)="W",1,0)+IF(LEFT(E3,1)="W",1,0)+IF(LEFT(D3,1)="W",1,0)</f>
        <v>0</v>
      </c>
      <c r="N3" s="140">
        <f aca="true" t="shared" si="3" ref="N3:N9">IF(LEFT(J3,1)="L",1,0)+IF(LEFT(I3,1)="L",1,0)+IF(LEFT(H3,1)="L",1,0)+IF(LEFT(G3,1)="L",1,0)+IF(LEFT(F3,1)="L",1,0)+IF(LEFT(E3,1)="L",1,0)+IF(LEFT(D3,1)="L",1,0)</f>
        <v>0</v>
      </c>
      <c r="O3" s="418" t="str">
        <f aca="true" t="shared" si="4" ref="O3:O9">IF(SUM(K3:N3)=0,"/",K3+M3&amp;"/"&amp;L3+N3)</f>
        <v>/</v>
      </c>
      <c r="P3" s="419"/>
      <c r="Q3" s="142">
        <f aca="true" t="shared" si="5" ref="Q3:Q9">IF(SUM(K3:N3)=0,"",K3*2+L3+M3*2)</f>
      </c>
      <c r="R3" s="203">
        <f aca="true" t="shared" si="6" ref="R3:R9">IF(SUM(K3:N3)=0,"",RANK(Q3,$Q$3:$Q$9,0))</f>
      </c>
      <c r="S3" s="98" t="str">
        <f aca="true" t="shared" si="7" ref="S3:S9">B3</f>
        <v>帝塚山Ｂ</v>
      </c>
    </row>
    <row r="4" spans="1:19" ht="37.5" customHeight="1">
      <c r="A4" s="51" t="s">
        <v>351</v>
      </c>
      <c r="B4" s="385" t="str">
        <f>IF(E2="","",E2)</f>
        <v>観音寺第一</v>
      </c>
      <c r="C4" s="420"/>
      <c r="D4" s="143" t="str">
        <f>IF(LEFT(E3,1)="W","L W/O",IF(LEFT(E3,1)="L","W W/O",IF(E3="-","-",RIGHT(E3,1)&amp;"-"&amp;LEFT(E3,1))))</f>
        <v>-</v>
      </c>
      <c r="E4" s="52"/>
      <c r="F4" s="53" t="s">
        <v>350</v>
      </c>
      <c r="G4" s="53" t="s">
        <v>350</v>
      </c>
      <c r="H4" s="53" t="s">
        <v>350</v>
      </c>
      <c r="I4" s="102" t="s">
        <v>350</v>
      </c>
      <c r="J4" s="144" t="s">
        <v>350</v>
      </c>
      <c r="K4" s="145">
        <f t="shared" si="0"/>
        <v>0</v>
      </c>
      <c r="L4" s="146">
        <f t="shared" si="1"/>
        <v>0</v>
      </c>
      <c r="M4" s="146">
        <f t="shared" si="2"/>
        <v>0</v>
      </c>
      <c r="N4" s="147">
        <f t="shared" si="3"/>
        <v>0</v>
      </c>
      <c r="O4" s="412" t="str">
        <f t="shared" si="4"/>
        <v>/</v>
      </c>
      <c r="P4" s="413"/>
      <c r="Q4" s="149">
        <f t="shared" si="5"/>
      </c>
      <c r="R4" s="150">
        <f t="shared" si="6"/>
      </c>
      <c r="S4" s="98" t="str">
        <f t="shared" si="7"/>
        <v>観音寺第一</v>
      </c>
    </row>
    <row r="5" spans="1:19" ht="37.5" customHeight="1">
      <c r="A5" s="51" t="s">
        <v>352</v>
      </c>
      <c r="B5" s="385" t="str">
        <f>IF(F2="","",F2)</f>
        <v>平城</v>
      </c>
      <c r="C5" s="420"/>
      <c r="D5" s="143" t="str">
        <f>IF(LEFT(F3,1)="W","L W/O",IF(LEFT(F3,1)="L","W W/O",IF(F3="-","-",RIGHT(F3,1)&amp;"-"&amp;LEFT(F3,1))))</f>
        <v>-</v>
      </c>
      <c r="E5" s="151" t="str">
        <f>IF(LEFT(F4,1)="W","L W/O",IF(LEFT(F4,1)="L","W W/O",IF(F4="-","-",RIGHT(F4,1)&amp;"-"&amp;LEFT(F4,1))))</f>
        <v>-</v>
      </c>
      <c r="F5" s="52"/>
      <c r="G5" s="53" t="s">
        <v>350</v>
      </c>
      <c r="H5" s="53" t="s">
        <v>350</v>
      </c>
      <c r="I5" s="102" t="s">
        <v>350</v>
      </c>
      <c r="J5" s="144" t="s">
        <v>350</v>
      </c>
      <c r="K5" s="145">
        <f t="shared" si="0"/>
        <v>0</v>
      </c>
      <c r="L5" s="146">
        <f t="shared" si="1"/>
        <v>0</v>
      </c>
      <c r="M5" s="146">
        <f t="shared" si="2"/>
        <v>0</v>
      </c>
      <c r="N5" s="147">
        <f t="shared" si="3"/>
        <v>0</v>
      </c>
      <c r="O5" s="412" t="str">
        <f t="shared" si="4"/>
        <v>/</v>
      </c>
      <c r="P5" s="413"/>
      <c r="Q5" s="149">
        <f t="shared" si="5"/>
      </c>
      <c r="R5" s="150">
        <f t="shared" si="6"/>
      </c>
      <c r="S5" s="98" t="str">
        <f t="shared" si="7"/>
        <v>平城</v>
      </c>
    </row>
    <row r="6" spans="1:19" ht="37.5" customHeight="1">
      <c r="A6" s="51" t="s">
        <v>353</v>
      </c>
      <c r="B6" s="385" t="str">
        <f>IF(G2="","",G2)</f>
        <v>松山商業Ｂ</v>
      </c>
      <c r="C6" s="420"/>
      <c r="D6" s="143" t="str">
        <f>IF(LEFT(G3,1)="W","L W/O",IF(LEFT(G3,1)="L","W W/O",IF(G3="-","-",RIGHT(G3,1)&amp;"-"&amp;LEFT(G3,1))))</f>
        <v>-</v>
      </c>
      <c r="E6" s="151" t="str">
        <f>IF(LEFT(G4,1)="W","L W/O",IF(LEFT(G4,1)="L","W W/O",IF(G4="-","-",RIGHT(G4,1)&amp;"-"&amp;LEFT(G4,1))))</f>
        <v>-</v>
      </c>
      <c r="F6" s="151" t="str">
        <f>IF(LEFT(G5,1)="W","L W/O",IF(LEFT(G5,1)="L","W W/O",IF(G5="-","-",RIGHT(G5,1)&amp;"-"&amp;LEFT(G5,1))))</f>
        <v>-</v>
      </c>
      <c r="G6" s="52"/>
      <c r="H6" s="53" t="s">
        <v>350</v>
      </c>
      <c r="I6" s="102" t="s">
        <v>350</v>
      </c>
      <c r="J6" s="144" t="s">
        <v>350</v>
      </c>
      <c r="K6" s="145">
        <f t="shared" si="0"/>
        <v>0</v>
      </c>
      <c r="L6" s="146">
        <f t="shared" si="1"/>
        <v>0</v>
      </c>
      <c r="M6" s="146">
        <f t="shared" si="2"/>
        <v>0</v>
      </c>
      <c r="N6" s="147">
        <f t="shared" si="3"/>
        <v>0</v>
      </c>
      <c r="O6" s="412" t="str">
        <f t="shared" si="4"/>
        <v>/</v>
      </c>
      <c r="P6" s="413"/>
      <c r="Q6" s="149">
        <f t="shared" si="5"/>
      </c>
      <c r="R6" s="150">
        <f t="shared" si="6"/>
      </c>
      <c r="S6" s="98" t="str">
        <f t="shared" si="7"/>
        <v>松山商業Ｂ</v>
      </c>
    </row>
    <row r="7" spans="1:19" ht="37.5" customHeight="1">
      <c r="A7" s="51" t="s">
        <v>354</v>
      </c>
      <c r="B7" s="385" t="str">
        <f>IF(H2="","",H2)</f>
        <v>常翔学園</v>
      </c>
      <c r="C7" s="420"/>
      <c r="D7" s="143" t="str">
        <f>IF(LEFT(H3,1)="W","L W/O",IF(LEFT(H3,1)="L","W W/O",IF(H3="-","-",RIGHT(H3,1)&amp;"-"&amp;LEFT(H3,1))))</f>
        <v>-</v>
      </c>
      <c r="E7" s="151" t="str">
        <f>IF(LEFT(H4,1)="W","L W/O",IF(LEFT(H4,1)="L","W W/O",IF(H4="-","-",RIGHT(H4,1)&amp;"-"&amp;LEFT(H4,1))))</f>
        <v>-</v>
      </c>
      <c r="F7" s="151" t="str">
        <f>IF(LEFT(H5,1)="W","L W/O",IF(LEFT(H5,1)="L","W W/O",IF(H5="-","-",RIGHT(H5,1)&amp;"-"&amp;LEFT(H5,1))))</f>
        <v>-</v>
      </c>
      <c r="G7" s="151" t="str">
        <f>IF(LEFT(H6,1)="W","L W/O",IF(LEFT(H6,1)="L","W W/O",IF(H6="-","-",RIGHT(H6,1)&amp;"-"&amp;LEFT(H6,1))))</f>
        <v>-</v>
      </c>
      <c r="H7" s="52"/>
      <c r="I7" s="102" t="s">
        <v>350</v>
      </c>
      <c r="J7" s="144" t="s">
        <v>350</v>
      </c>
      <c r="K7" s="145">
        <f t="shared" si="0"/>
        <v>0</v>
      </c>
      <c r="L7" s="146">
        <f t="shared" si="1"/>
        <v>0</v>
      </c>
      <c r="M7" s="146">
        <f t="shared" si="2"/>
        <v>0</v>
      </c>
      <c r="N7" s="147">
        <f t="shared" si="3"/>
        <v>0</v>
      </c>
      <c r="O7" s="412" t="str">
        <f t="shared" si="4"/>
        <v>/</v>
      </c>
      <c r="P7" s="413"/>
      <c r="Q7" s="149">
        <f t="shared" si="5"/>
      </c>
      <c r="R7" s="150">
        <f t="shared" si="6"/>
      </c>
      <c r="S7" s="98" t="str">
        <f t="shared" si="7"/>
        <v>常翔学園</v>
      </c>
    </row>
    <row r="8" spans="1:19" ht="37.5" customHeight="1">
      <c r="A8" s="152" t="s">
        <v>355</v>
      </c>
      <c r="B8" s="385" t="str">
        <f>IF(I2="","",I2)</f>
        <v>高松中央Ｂ</v>
      </c>
      <c r="C8" s="420"/>
      <c r="D8" s="153" t="str">
        <f>IF(LEFT(I3,1)="W","L W/O",IF(LEFT(I3,1)="L","W W/O",IF(I3="-","-",RIGHT(I3,1)&amp;"-"&amp;LEFT(I3,1))))</f>
        <v>-</v>
      </c>
      <c r="E8" s="154" t="str">
        <f>IF(LEFT(I4,1)="W","L W/O",IF(LEFT(I4,1)="L","W W/O",IF(I4="-","-",RIGHT(I4,1)&amp;"-"&amp;LEFT(I4,1))))</f>
        <v>-</v>
      </c>
      <c r="F8" s="155" t="str">
        <f>IF(LEFT(I5,1)="W","L W/O",IF(LEFT(I5,1)="L","W W/O",IF(I5="-","-",RIGHT(I5,1)&amp;"-"&amp;LEFT(I5,1))))</f>
        <v>-</v>
      </c>
      <c r="G8" s="155" t="str">
        <f>IF(LEFT(I6,1)="W","L W/O",IF(LEFT(I6,1)="L","W W/O",IF(I6="-","-",RIGHT(I6,1)&amp;"-"&amp;LEFT(I6,1))))</f>
        <v>-</v>
      </c>
      <c r="H8" s="155" t="str">
        <f>IF(LEFT(I7,1)="W","L W/O",IF(LEFT(I7,1)="L","W W/O",IF(I7="-","-",RIGHT(I7,1)&amp;"-"&amp;LEFT(I7,1))))</f>
        <v>-</v>
      </c>
      <c r="I8" s="156"/>
      <c r="J8" s="144" t="s">
        <v>350</v>
      </c>
      <c r="K8" s="145">
        <f t="shared" si="0"/>
        <v>0</v>
      </c>
      <c r="L8" s="146">
        <f t="shared" si="1"/>
        <v>0</v>
      </c>
      <c r="M8" s="146">
        <f t="shared" si="2"/>
        <v>0</v>
      </c>
      <c r="N8" s="147">
        <f t="shared" si="3"/>
        <v>0</v>
      </c>
      <c r="O8" s="412" t="str">
        <f t="shared" si="4"/>
        <v>/</v>
      </c>
      <c r="P8" s="413"/>
      <c r="Q8" s="157">
        <f t="shared" si="5"/>
      </c>
      <c r="R8" s="150">
        <f t="shared" si="6"/>
      </c>
      <c r="S8" s="98" t="str">
        <f t="shared" si="7"/>
        <v>高松中央Ｂ</v>
      </c>
    </row>
    <row r="9" spans="1:19" ht="37.5" customHeight="1" thickBot="1">
      <c r="A9" s="158" t="s">
        <v>356</v>
      </c>
      <c r="B9" s="368" t="str">
        <f>IF(J2="","",J2)</f>
        <v>奈良朱雀</v>
      </c>
      <c r="C9" s="423"/>
      <c r="D9" s="159" t="str">
        <f>IF(LEFT(J3,1)="W","L W/O",IF(LEFT(J3,1)="L","W W/O",IF(J3="-","-",RIGHT(J3,1)&amp;"-"&amp;LEFT(J3,1))))</f>
        <v>-</v>
      </c>
      <c r="E9" s="160" t="str">
        <f>IF(LEFT(J4,1)="W","L W/O",IF(LEFT(J4,1)="L","W W/O",IF(J4="-","-",RIGHT(J4,1)&amp;"-"&amp;LEFT(J4,1))))</f>
        <v>-</v>
      </c>
      <c r="F9" s="160" t="str">
        <f>IF(LEFT(J5,1)="W","L W/O",IF(LEFT(J5,1)="L","W W/O",IF(J5="-","-",RIGHT(J5,1)&amp;"-"&amp;LEFT(J5,1))))</f>
        <v>-</v>
      </c>
      <c r="G9" s="160" t="str">
        <f>IF(LEFT(J6,1)="W","L W/O",IF(LEFT(J6,1)="L","W W/O",IF(J6="-","-",RIGHT(J6,1)&amp;"-"&amp;LEFT(J6,1))))</f>
        <v>-</v>
      </c>
      <c r="H9" s="160" t="str">
        <f>IF(LEFT(J7,1)="W","L W/O",IF(LEFT(J7,1)="L","W W/O",IF(J7="-","-",RIGHT(J7,1)&amp;"-"&amp;LEFT(J7,1))))</f>
        <v>-</v>
      </c>
      <c r="I9" s="160" t="str">
        <f>IF(LEFT(J8,1)="W","L W/O",IF(LEFT(J8,1)="L","W W/O",IF(J8="-","-",RIGHT(J8,1)&amp;"-"&amp;LEFT(J8,1))))</f>
        <v>-</v>
      </c>
      <c r="J9" s="161"/>
      <c r="K9" s="162">
        <f t="shared" si="0"/>
        <v>0</v>
      </c>
      <c r="L9" s="163">
        <f t="shared" si="1"/>
        <v>0</v>
      </c>
      <c r="M9" s="163">
        <f t="shared" si="2"/>
        <v>0</v>
      </c>
      <c r="N9" s="164">
        <f t="shared" si="3"/>
        <v>0</v>
      </c>
      <c r="O9" s="414" t="str">
        <f t="shared" si="4"/>
        <v>/</v>
      </c>
      <c r="P9" s="415"/>
      <c r="Q9" s="166">
        <f t="shared" si="5"/>
      </c>
      <c r="R9" s="167">
        <f t="shared" si="6"/>
      </c>
      <c r="S9" s="98" t="str">
        <f t="shared" si="7"/>
        <v>奈良朱雀</v>
      </c>
    </row>
    <row r="10" spans="1:18" ht="37.5" customHeight="1" thickBot="1">
      <c r="A10" s="168"/>
      <c r="B10" s="169"/>
      <c r="C10" s="169"/>
      <c r="D10" s="95"/>
      <c r="E10" s="95"/>
      <c r="F10" s="95"/>
      <c r="G10" s="95"/>
      <c r="H10" s="95"/>
      <c r="I10" s="95"/>
      <c r="J10" s="170"/>
      <c r="K10" s="171"/>
      <c r="L10" s="171"/>
      <c r="M10" s="171"/>
      <c r="N10" s="171"/>
      <c r="O10" s="172"/>
      <c r="P10" s="172"/>
      <c r="Q10" s="172"/>
      <c r="R10" s="172"/>
    </row>
    <row r="11" spans="1:16" ht="37.5" customHeight="1" thickBot="1">
      <c r="A11" s="421" t="s">
        <v>139</v>
      </c>
      <c r="B11" s="422"/>
      <c r="C11" s="34" t="s">
        <v>387</v>
      </c>
      <c r="D11" s="35" t="str">
        <f>IF('予選ﾘｰｸﾞ順位'!I18="","",'予選ﾘｰｸﾞ順位'!I18)</f>
        <v>観音寺中央</v>
      </c>
      <c r="E11" s="36" t="str">
        <f>IF('予選ﾘｰｸﾞ順位'!J18="","",'予選ﾘｰｸﾞ順位'!J18)</f>
        <v>美作</v>
      </c>
      <c r="F11" s="36" t="str">
        <f>IF('予選ﾘｰｸﾞ順位'!K18="","",'予選ﾘｰｸﾞ順位'!K18)</f>
        <v>香芝</v>
      </c>
      <c r="G11" s="36" t="str">
        <f>IF('予選ﾘｰｸﾞ順位'!L18="","",'予選ﾘｰｸﾞ順位'!L18)</f>
        <v>志度</v>
      </c>
      <c r="H11" s="36" t="str">
        <f>IF('予選ﾘｰｸﾞ順位'!M18="","",'予選ﾘｰｸﾞ順位'!M18)</f>
        <v>柳井商工Ｂ</v>
      </c>
      <c r="I11" s="36" t="str">
        <f>IF('予選ﾘｰｸﾞ順位'!N18="","",'予選ﾘｰｸﾞ順位'!N18)</f>
        <v>丸亀</v>
      </c>
      <c r="J11" s="133" t="s">
        <v>28</v>
      </c>
      <c r="K11" s="131" t="s">
        <v>30</v>
      </c>
      <c r="L11" s="80" t="s">
        <v>31</v>
      </c>
      <c r="M11" s="80" t="s">
        <v>32</v>
      </c>
      <c r="N11" s="132" t="s">
        <v>33</v>
      </c>
      <c r="O11" s="134" t="s">
        <v>29</v>
      </c>
      <c r="P11" s="135" t="s">
        <v>34</v>
      </c>
    </row>
    <row r="12" spans="1:19" ht="37.5" customHeight="1">
      <c r="A12" s="136" t="s">
        <v>357</v>
      </c>
      <c r="B12" s="387" t="str">
        <f>IF(D11="","",D11)</f>
        <v>観音寺中央</v>
      </c>
      <c r="C12" s="388"/>
      <c r="D12" s="137"/>
      <c r="E12" s="44" t="s">
        <v>350</v>
      </c>
      <c r="F12" s="44" t="s">
        <v>350</v>
      </c>
      <c r="G12" s="44" t="s">
        <v>350</v>
      </c>
      <c r="H12" s="44" t="s">
        <v>350</v>
      </c>
      <c r="I12" s="100" t="s">
        <v>350</v>
      </c>
      <c r="J12" s="141" t="str">
        <f aca="true" t="shared" si="8" ref="J12:J17">IF(SUM(K12:N12)=0,"/",K12+M12&amp;"/"&amp;L12+N12)</f>
        <v>/</v>
      </c>
      <c r="K12" s="138">
        <f aca="true" t="shared" si="9" ref="K12:K17">IF(LEFT(I12,1)="3",1,0)+IF(LEFT(H12,1)="3",1,0)+IF(LEFT(G12,1)="3",1,0)+IF(LEFT(F12,1)="3",1,0)+IF(LEFT(E12,1)="3",1,0)+IF(LEFT(D12,1)="3",1,0)</f>
        <v>0</v>
      </c>
      <c r="L12" s="139">
        <f aca="true" t="shared" si="10" ref="L12:L17">IF(RIGHT(I12,1)="3",1,0)+IF(RIGHT(H12,1)="3",1,0)+IF(RIGHT(G12,1)="3",1,0)+IF(RIGHT(F12,1)="3",1,0)+IF(RIGHT(E12,1)="3",1,0)+IF(RIGHT(D12,1)="3",1,0)</f>
        <v>0</v>
      </c>
      <c r="M12" s="139">
        <f aca="true" t="shared" si="11" ref="M12:M17">IF(LEFT(I12,1)="W",1,0)+IF(LEFT(H12,1)="W",1,0)+IF(LEFT(G12,1)="W",1,0)+IF(LEFT(F12,1)="W",1,0)+IF(LEFT(E12,1)="W",1,0)+IF(LEFT(D12,1)="W",1,0)</f>
        <v>0</v>
      </c>
      <c r="N12" s="140">
        <f aca="true" t="shared" si="12" ref="N12:N17">IF(LEFT(I12,1)="L",1,0)+IF(LEFT(H12,1)="L",1,0)+IF(LEFT(G12,1)="L",1,0)+IF(LEFT(F12,1)="L",1,0)+IF(LEFT(E12,1)="L",1,0)+IF(LEFT(D12,1)="L",1,0)</f>
        <v>0</v>
      </c>
      <c r="O12" s="142">
        <f aca="true" t="shared" si="13" ref="O12:O17">IF(SUM(K12:N12)=0,"",K12*2+L12+M12*2)</f>
      </c>
      <c r="P12" s="150">
        <f aca="true" t="shared" si="14" ref="P12:P17">IF(SUM(K12:N12)=0,"",RANK(O12,$O$12:$O$17,0))</f>
      </c>
      <c r="S12" s="98" t="str">
        <f aca="true" t="shared" si="15" ref="S12:S17">B12</f>
        <v>観音寺中央</v>
      </c>
    </row>
    <row r="13" spans="1:19" ht="37.5" customHeight="1">
      <c r="A13" s="51" t="s">
        <v>358</v>
      </c>
      <c r="B13" s="385" t="str">
        <f>IF(E11="","",E11)</f>
        <v>美作</v>
      </c>
      <c r="C13" s="386"/>
      <c r="D13" s="143" t="str">
        <f>IF(LEFT(E12,1)="W","L W/O",IF(LEFT(E12,1)="L","W W/O",IF(E12="-","-",RIGHT(E12,1)&amp;"-"&amp;LEFT(E12,1))))</f>
        <v>-</v>
      </c>
      <c r="E13" s="52"/>
      <c r="F13" s="53" t="s">
        <v>350</v>
      </c>
      <c r="G13" s="53" t="s">
        <v>350</v>
      </c>
      <c r="H13" s="53" t="s">
        <v>350</v>
      </c>
      <c r="I13" s="102" t="s">
        <v>350</v>
      </c>
      <c r="J13" s="148" t="str">
        <f t="shared" si="8"/>
        <v>/</v>
      </c>
      <c r="K13" s="145">
        <f t="shared" si="9"/>
        <v>0</v>
      </c>
      <c r="L13" s="146">
        <f t="shared" si="10"/>
        <v>0</v>
      </c>
      <c r="M13" s="146">
        <f t="shared" si="11"/>
        <v>0</v>
      </c>
      <c r="N13" s="147">
        <f t="shared" si="12"/>
        <v>0</v>
      </c>
      <c r="O13" s="149">
        <f t="shared" si="13"/>
      </c>
      <c r="P13" s="150">
        <f t="shared" si="14"/>
      </c>
      <c r="S13" s="98" t="str">
        <f t="shared" si="15"/>
        <v>美作</v>
      </c>
    </row>
    <row r="14" spans="1:19" ht="37.5" customHeight="1">
      <c r="A14" s="51" t="s">
        <v>359</v>
      </c>
      <c r="B14" s="385" t="str">
        <f>IF(F11="","",F11)</f>
        <v>香芝</v>
      </c>
      <c r="C14" s="386"/>
      <c r="D14" s="143" t="str">
        <f>IF(LEFT(F12,1)="W","L W/O",IF(LEFT(F12,1)="L","W W/O",IF(F12="-","-",RIGHT(F12,1)&amp;"-"&amp;LEFT(F12,1))))</f>
        <v>-</v>
      </c>
      <c r="E14" s="151" t="str">
        <f>IF(LEFT(F13,1)="W","L W/O",IF(LEFT(F13,1)="L","W W/O",IF(F13="-","-",RIGHT(F13,1)&amp;"-"&amp;LEFT(F13,1))))</f>
        <v>-</v>
      </c>
      <c r="F14" s="52"/>
      <c r="G14" s="53" t="s">
        <v>350</v>
      </c>
      <c r="H14" s="53" t="s">
        <v>350</v>
      </c>
      <c r="I14" s="102" t="s">
        <v>350</v>
      </c>
      <c r="J14" s="148" t="str">
        <f t="shared" si="8"/>
        <v>/</v>
      </c>
      <c r="K14" s="145">
        <f t="shared" si="9"/>
        <v>0</v>
      </c>
      <c r="L14" s="146">
        <f t="shared" si="10"/>
        <v>0</v>
      </c>
      <c r="M14" s="146">
        <f t="shared" si="11"/>
        <v>0</v>
      </c>
      <c r="N14" s="147">
        <f t="shared" si="12"/>
        <v>0</v>
      </c>
      <c r="O14" s="149">
        <f t="shared" si="13"/>
      </c>
      <c r="P14" s="150">
        <f t="shared" si="14"/>
      </c>
      <c r="S14" s="98" t="str">
        <f t="shared" si="15"/>
        <v>香芝</v>
      </c>
    </row>
    <row r="15" spans="1:19" ht="37.5" customHeight="1">
      <c r="A15" s="51" t="s">
        <v>360</v>
      </c>
      <c r="B15" s="385" t="str">
        <f>IF(G11="","",G11)</f>
        <v>志度</v>
      </c>
      <c r="C15" s="386"/>
      <c r="D15" s="143" t="str">
        <f>IF(LEFT(G12,1)="W","L W/O",IF(LEFT(G12,1)="L","W W/O",IF(G12="-","-",RIGHT(G12,1)&amp;"-"&amp;LEFT(G12,1))))</f>
        <v>-</v>
      </c>
      <c r="E15" s="151" t="str">
        <f>IF(LEFT(G13,1)="W","L W/O",IF(LEFT(G13,1)="L","W W/O",IF(G13="-","-",RIGHT(G13,1)&amp;"-"&amp;LEFT(G13,1))))</f>
        <v>-</v>
      </c>
      <c r="F15" s="151" t="str">
        <f>IF(LEFT(G14,1)="W","L W/O",IF(LEFT(G14,1)="L","W W/O",IF(G14="-","-",RIGHT(G14,1)&amp;"-"&amp;LEFT(G14,1))))</f>
        <v>-</v>
      </c>
      <c r="G15" s="52"/>
      <c r="H15" s="53" t="s">
        <v>350</v>
      </c>
      <c r="I15" s="102" t="s">
        <v>350</v>
      </c>
      <c r="J15" s="148" t="str">
        <f t="shared" si="8"/>
        <v>/</v>
      </c>
      <c r="K15" s="145">
        <f t="shared" si="9"/>
        <v>0</v>
      </c>
      <c r="L15" s="146">
        <f t="shared" si="10"/>
        <v>0</v>
      </c>
      <c r="M15" s="146">
        <f t="shared" si="11"/>
        <v>0</v>
      </c>
      <c r="N15" s="147">
        <f t="shared" si="12"/>
        <v>0</v>
      </c>
      <c r="O15" s="149">
        <f t="shared" si="13"/>
      </c>
      <c r="P15" s="150">
        <f t="shared" si="14"/>
      </c>
      <c r="S15" s="98" t="str">
        <f t="shared" si="15"/>
        <v>志度</v>
      </c>
    </row>
    <row r="16" spans="1:19" ht="37.5" customHeight="1">
      <c r="A16" s="51" t="s">
        <v>361</v>
      </c>
      <c r="B16" s="385" t="str">
        <f>IF(H11="","",H11)</f>
        <v>柳井商工Ｂ</v>
      </c>
      <c r="C16" s="386"/>
      <c r="D16" s="143" t="str">
        <f>IF(LEFT(H12,1)="W","L W/O",IF(LEFT(H12,1)="L","W W/O",IF(H12="-","-",RIGHT(H12,1)&amp;"-"&amp;LEFT(H12,1))))</f>
        <v>-</v>
      </c>
      <c r="E16" s="151" t="str">
        <f>IF(LEFT(H13,1)="W","L W/O",IF(LEFT(H13,1)="L","W W/O",IF(H13="-","-",RIGHT(H13,1)&amp;"-"&amp;LEFT(H13,1))))</f>
        <v>-</v>
      </c>
      <c r="F16" s="151" t="str">
        <f>IF(LEFT(H14,1)="W","L W/O",IF(LEFT(H14,1)="L","W W/O",IF(H14="-","-",RIGHT(H14,1)&amp;"-"&amp;LEFT(H14,1))))</f>
        <v>-</v>
      </c>
      <c r="G16" s="151" t="str">
        <f>IF(LEFT(H15,1)="W","L W/O",IF(LEFT(H15,1)="L","W W/O",IF(H15="-","-",RIGHT(H15,1)&amp;"-"&amp;LEFT(H15,1))))</f>
        <v>-</v>
      </c>
      <c r="H16" s="52"/>
      <c r="I16" s="102" t="s">
        <v>350</v>
      </c>
      <c r="J16" s="148" t="str">
        <f t="shared" si="8"/>
        <v>/</v>
      </c>
      <c r="K16" s="145">
        <f t="shared" si="9"/>
        <v>0</v>
      </c>
      <c r="L16" s="146">
        <f t="shared" si="10"/>
        <v>0</v>
      </c>
      <c r="M16" s="146">
        <f t="shared" si="11"/>
        <v>0</v>
      </c>
      <c r="N16" s="147">
        <f t="shared" si="12"/>
        <v>0</v>
      </c>
      <c r="O16" s="149">
        <f t="shared" si="13"/>
      </c>
      <c r="P16" s="150">
        <f t="shared" si="14"/>
      </c>
      <c r="S16" s="98" t="str">
        <f t="shared" si="15"/>
        <v>柳井商工Ｂ</v>
      </c>
    </row>
    <row r="17" spans="1:19" ht="37.5" customHeight="1" thickBot="1">
      <c r="A17" s="60" t="s">
        <v>362</v>
      </c>
      <c r="B17" s="368" t="str">
        <f>IF(I11="","",I11)</f>
        <v>丸亀</v>
      </c>
      <c r="C17" s="369"/>
      <c r="D17" s="159" t="str">
        <f>IF(LEFT(I12,1)="W","L W/O",IF(LEFT(I12,1)="L","W W/O",IF(I12="-","-",RIGHT(I12,1)&amp;"-"&amp;LEFT(I12,1))))</f>
        <v>-</v>
      </c>
      <c r="E17" s="185" t="str">
        <f>IF(LEFT(I13,1)="W","L W/O",IF(LEFT(I13,1)="L","W W/O",IF(I13="-","-",RIGHT(I13,1)&amp;"-"&amp;LEFT(I13,1))))</f>
        <v>-</v>
      </c>
      <c r="F17" s="160" t="str">
        <f>IF(LEFT(I14,1)="W","L W/O",IF(LEFT(I14,1)="L","W W/O",IF(I14="-","-",RIGHT(I14,1)&amp;"-"&amp;LEFT(I14,1))))</f>
        <v>-</v>
      </c>
      <c r="G17" s="160" t="str">
        <f>IF(LEFT(I15,1)="W","L W/O",IF(LEFT(I15,1)="L","W W/O",IF(I15="-","-",RIGHT(I15,1)&amp;"-"&amp;LEFT(I15,1))))</f>
        <v>-</v>
      </c>
      <c r="H17" s="160" t="str">
        <f>IF(LEFT(I16,1)="W","L W/O",IF(LEFT(I16,1)="L","W W/O",IF(I16="-","-",RIGHT(I16,1)&amp;"-"&amp;LEFT(I16,1))))</f>
        <v>-</v>
      </c>
      <c r="I17" s="186"/>
      <c r="J17" s="165" t="str">
        <f t="shared" si="8"/>
        <v>/</v>
      </c>
      <c r="K17" s="162">
        <f t="shared" si="9"/>
        <v>0</v>
      </c>
      <c r="L17" s="163">
        <f t="shared" si="10"/>
        <v>0</v>
      </c>
      <c r="M17" s="163">
        <f t="shared" si="11"/>
        <v>0</v>
      </c>
      <c r="N17" s="164">
        <f t="shared" si="12"/>
        <v>0</v>
      </c>
      <c r="O17" s="166">
        <f t="shared" si="13"/>
      </c>
      <c r="P17" s="167">
        <f t="shared" si="14"/>
      </c>
      <c r="S17" s="98" t="str">
        <f t="shared" si="15"/>
        <v>丸亀</v>
      </c>
    </row>
    <row r="18" spans="1:19" s="176" customFormat="1" ht="37.5" customHeight="1" thickBot="1">
      <c r="A18" s="173"/>
      <c r="B18" s="174"/>
      <c r="C18" s="174"/>
      <c r="D18" s="95"/>
      <c r="E18" s="95"/>
      <c r="F18" s="95"/>
      <c r="G18" s="95"/>
      <c r="H18" s="95"/>
      <c r="I18" s="170"/>
      <c r="J18" s="170"/>
      <c r="K18" s="69"/>
      <c r="L18" s="69"/>
      <c r="M18" s="69"/>
      <c r="N18" s="69"/>
      <c r="O18" s="175"/>
      <c r="P18" s="175"/>
      <c r="Q18" s="175"/>
      <c r="R18" s="175"/>
      <c r="S18" s="187"/>
    </row>
    <row r="19" spans="1:19" ht="37.5" customHeight="1" thickBot="1">
      <c r="A19" s="168"/>
      <c r="B19" s="381" t="s">
        <v>36</v>
      </c>
      <c r="C19" s="382"/>
      <c r="D19" s="188" t="s">
        <v>37</v>
      </c>
      <c r="E19" s="80" t="s">
        <v>38</v>
      </c>
      <c r="F19" s="80" t="s">
        <v>39</v>
      </c>
      <c r="G19" s="80" t="s">
        <v>40</v>
      </c>
      <c r="H19" s="80" t="s">
        <v>41</v>
      </c>
      <c r="I19" s="80" t="s">
        <v>42</v>
      </c>
      <c r="J19" s="81" t="s">
        <v>43</v>
      </c>
      <c r="K19" s="275"/>
      <c r="L19" s="275"/>
      <c r="M19" s="275"/>
      <c r="N19" s="275"/>
      <c r="O19" s="408" t="s">
        <v>44</v>
      </c>
      <c r="P19" s="409"/>
      <c r="Q19" s="172"/>
      <c r="R19" s="172"/>
      <c r="S19" s="201"/>
    </row>
    <row r="20" spans="1:19" ht="37.5" customHeight="1">
      <c r="A20" s="168"/>
      <c r="B20" s="376" t="s">
        <v>92</v>
      </c>
      <c r="C20" s="377"/>
      <c r="D20" s="82" t="s">
        <v>107</v>
      </c>
      <c r="E20" s="83" t="s">
        <v>108</v>
      </c>
      <c r="F20" s="83" t="s">
        <v>109</v>
      </c>
      <c r="G20" s="83" t="s">
        <v>46</v>
      </c>
      <c r="H20" s="83" t="s">
        <v>47</v>
      </c>
      <c r="I20" s="83" t="s">
        <v>48</v>
      </c>
      <c r="J20" s="273" t="s">
        <v>49</v>
      </c>
      <c r="K20" s="274"/>
      <c r="L20" s="274"/>
      <c r="M20" s="274"/>
      <c r="N20" s="274"/>
      <c r="O20" s="410" t="s">
        <v>110</v>
      </c>
      <c r="P20" s="411"/>
      <c r="Q20" s="172"/>
      <c r="R20" s="172"/>
      <c r="S20" s="202"/>
    </row>
    <row r="21" spans="1:19" ht="37.5" customHeight="1">
      <c r="A21" s="168"/>
      <c r="B21" s="391" t="s">
        <v>93</v>
      </c>
      <c r="C21" s="392"/>
      <c r="D21" s="122" t="s">
        <v>111</v>
      </c>
      <c r="E21" s="123" t="s">
        <v>45</v>
      </c>
      <c r="F21" s="123" t="s">
        <v>112</v>
      </c>
      <c r="G21" s="123" t="s">
        <v>113</v>
      </c>
      <c r="H21" s="123" t="s">
        <v>57</v>
      </c>
      <c r="I21" s="123" t="s">
        <v>58</v>
      </c>
      <c r="J21" s="177" t="s">
        <v>114</v>
      </c>
      <c r="K21" s="178"/>
      <c r="L21" s="178"/>
      <c r="M21" s="178"/>
      <c r="N21" s="178"/>
      <c r="O21" s="403" t="s">
        <v>115</v>
      </c>
      <c r="P21" s="404"/>
      <c r="Q21" s="172"/>
      <c r="R21" s="172"/>
      <c r="S21" s="202"/>
    </row>
    <row r="22" spans="1:19" ht="37.5" customHeight="1">
      <c r="A22" s="168"/>
      <c r="B22" s="383" t="s">
        <v>94</v>
      </c>
      <c r="C22" s="384"/>
      <c r="D22" s="85" t="s">
        <v>59</v>
      </c>
      <c r="E22" s="86" t="s">
        <v>55</v>
      </c>
      <c r="F22" s="86" t="s">
        <v>56</v>
      </c>
      <c r="G22" s="86" t="s">
        <v>116</v>
      </c>
      <c r="H22" s="86" t="s">
        <v>117</v>
      </c>
      <c r="I22" s="86" t="s">
        <v>62</v>
      </c>
      <c r="J22" s="179" t="s">
        <v>118</v>
      </c>
      <c r="K22" s="180"/>
      <c r="L22" s="180"/>
      <c r="M22" s="180"/>
      <c r="N22" s="180"/>
      <c r="O22" s="403" t="s">
        <v>119</v>
      </c>
      <c r="P22" s="404"/>
      <c r="Q22" s="172"/>
      <c r="R22" s="172"/>
      <c r="S22" s="202"/>
    </row>
    <row r="23" spans="2:19" ht="37.5" customHeight="1">
      <c r="B23" s="389" t="s">
        <v>140</v>
      </c>
      <c r="C23" s="390"/>
      <c r="D23" s="272" t="s">
        <v>120</v>
      </c>
      <c r="E23" s="89" t="s">
        <v>121</v>
      </c>
      <c r="F23" s="89" t="s">
        <v>67</v>
      </c>
      <c r="G23" s="89" t="s">
        <v>122</v>
      </c>
      <c r="H23" s="89" t="s">
        <v>66</v>
      </c>
      <c r="I23" s="89" t="s">
        <v>127</v>
      </c>
      <c r="J23" s="181" t="s">
        <v>65</v>
      </c>
      <c r="K23" s="182"/>
      <c r="L23" s="182"/>
      <c r="M23" s="182"/>
      <c r="N23" s="182"/>
      <c r="O23" s="403" t="s">
        <v>123</v>
      </c>
      <c r="P23" s="404"/>
      <c r="S23" s="202"/>
    </row>
    <row r="24" spans="2:19" ht="37.5" customHeight="1" thickBot="1">
      <c r="B24" s="393" t="s">
        <v>141</v>
      </c>
      <c r="C24" s="394"/>
      <c r="D24" s="293" t="s">
        <v>125</v>
      </c>
      <c r="E24" s="126" t="s">
        <v>129</v>
      </c>
      <c r="F24" s="126" t="s">
        <v>70</v>
      </c>
      <c r="G24" s="126" t="s">
        <v>126</v>
      </c>
      <c r="H24" s="126" t="s">
        <v>130</v>
      </c>
      <c r="I24" s="126" t="s">
        <v>74</v>
      </c>
      <c r="J24" s="292" t="s">
        <v>124</v>
      </c>
      <c r="K24" s="184"/>
      <c r="L24" s="184"/>
      <c r="M24" s="184"/>
      <c r="N24" s="184"/>
      <c r="O24" s="405" t="s">
        <v>128</v>
      </c>
      <c r="P24" s="406"/>
      <c r="S24" s="202"/>
    </row>
    <row r="25" spans="2:16" ht="37.5" customHeight="1" thickBot="1">
      <c r="B25" s="426" t="s">
        <v>142</v>
      </c>
      <c r="C25" s="427"/>
      <c r="D25" s="299" t="s">
        <v>21</v>
      </c>
      <c r="E25" s="297" t="s">
        <v>21</v>
      </c>
      <c r="F25" s="297" t="s">
        <v>21</v>
      </c>
      <c r="G25" s="297" t="s">
        <v>21</v>
      </c>
      <c r="H25" s="297" t="s">
        <v>21</v>
      </c>
      <c r="I25" s="289" t="s">
        <v>52</v>
      </c>
      <c r="J25" s="183" t="s">
        <v>71</v>
      </c>
      <c r="K25" s="291"/>
      <c r="L25" s="291"/>
      <c r="M25" s="291"/>
      <c r="N25" s="291"/>
      <c r="O25" s="429" t="s">
        <v>131</v>
      </c>
      <c r="P25" s="402"/>
    </row>
    <row r="26" spans="2:19" s="128" customFormat="1" ht="37.5" customHeight="1">
      <c r="B26" s="428"/>
      <c r="C26" s="428"/>
      <c r="S26" s="201"/>
    </row>
  </sheetData>
  <sheetProtection/>
  <mergeCells count="40">
    <mergeCell ref="B4:C4"/>
    <mergeCell ref="B7:C7"/>
    <mergeCell ref="B12:C12"/>
    <mergeCell ref="B22:C22"/>
    <mergeCell ref="B20:C20"/>
    <mergeCell ref="B21:C21"/>
    <mergeCell ref="A1:B1"/>
    <mergeCell ref="C1:D1"/>
    <mergeCell ref="A2:B2"/>
    <mergeCell ref="B13:C13"/>
    <mergeCell ref="B5:C5"/>
    <mergeCell ref="B6:C6"/>
    <mergeCell ref="B3:C3"/>
    <mergeCell ref="B14:C14"/>
    <mergeCell ref="B19:C19"/>
    <mergeCell ref="B8:C8"/>
    <mergeCell ref="A11:B11"/>
    <mergeCell ref="B15:C15"/>
    <mergeCell ref="B9:C9"/>
    <mergeCell ref="B16:C16"/>
    <mergeCell ref="B17:C17"/>
    <mergeCell ref="O2:P2"/>
    <mergeCell ref="O3:P3"/>
    <mergeCell ref="O4:P4"/>
    <mergeCell ref="O5:P5"/>
    <mergeCell ref="O6:P6"/>
    <mergeCell ref="O7:P7"/>
    <mergeCell ref="O8:P8"/>
    <mergeCell ref="O9:P9"/>
    <mergeCell ref="O19:P19"/>
    <mergeCell ref="O20:P20"/>
    <mergeCell ref="O21:P21"/>
    <mergeCell ref="O22:P22"/>
    <mergeCell ref="B25:C25"/>
    <mergeCell ref="B26:C26"/>
    <mergeCell ref="O23:P23"/>
    <mergeCell ref="O24:P24"/>
    <mergeCell ref="O25:P25"/>
    <mergeCell ref="B23:C23"/>
    <mergeCell ref="B24:C24"/>
  </mergeCells>
  <conditionalFormatting sqref="R3:R9">
    <cfRule type="expression" priority="1" dxfId="1" stopIfTrue="1">
      <formula>R3=""</formula>
    </cfRule>
    <cfRule type="expression" priority="2" dxfId="2" stopIfTrue="1">
      <formula>COUNTIF($R$3:$R$9,R3)&gt;1</formula>
    </cfRule>
  </conditionalFormatting>
  <conditionalFormatting sqref="P12:P17">
    <cfRule type="expression" priority="3" dxfId="1" stopIfTrue="1">
      <formula>P12=""</formula>
    </cfRule>
    <cfRule type="expression" priority="4" dxfId="2" stopIfTrue="1">
      <formula>COUNTIF($P$12:$P$17,P12)&gt;1</formula>
    </cfRule>
  </conditionalFormatting>
  <dataValidations count="1">
    <dataValidation allowBlank="1" showInputMessage="1" showErrorMessage="1" imeMode="off" sqref="E12:I12 F13:H13 H14:H15 G14 E3:J3 I4:J7 F4:H4 H5:H6 G5 I13:I16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&amp;C&amp;"ＭＳ 明朝,標準"－26－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1"/>
  <sheetViews>
    <sheetView view="pageBreakPreview" zoomScale="60" zoomScaleNormal="70" workbookViewId="0" topLeftCell="A1">
      <selection activeCell="U17" sqref="U17"/>
    </sheetView>
  </sheetViews>
  <sheetFormatPr defaultColWidth="10.625" defaultRowHeight="25.5" customHeight="1"/>
  <cols>
    <col min="1" max="16384" width="10.625" style="200" customWidth="1"/>
  </cols>
  <sheetData>
    <row r="1" spans="1:16" s="1" customFormat="1" ht="30" customHeight="1">
      <c r="A1" s="300" t="s">
        <v>144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3" s="1" customFormat="1" ht="30" customHeight="1" thickBot="1">
      <c r="A2" s="2" t="s">
        <v>21</v>
      </c>
      <c r="B2" s="304"/>
      <c r="C2" s="304"/>
    </row>
    <row r="3" spans="1:16" s="1" customFormat="1" ht="36.75" customHeight="1">
      <c r="A3" s="301"/>
      <c r="B3" s="433" t="s">
        <v>145</v>
      </c>
      <c r="C3" s="430"/>
      <c r="D3" s="431"/>
      <c r="E3" s="430" t="s">
        <v>146</v>
      </c>
      <c r="F3" s="430"/>
      <c r="G3" s="430"/>
      <c r="H3" s="433" t="s">
        <v>147</v>
      </c>
      <c r="I3" s="430"/>
      <c r="J3" s="431"/>
      <c r="K3" s="430" t="s">
        <v>148</v>
      </c>
      <c r="L3" s="430"/>
      <c r="M3" s="430"/>
      <c r="N3" s="433" t="s">
        <v>149</v>
      </c>
      <c r="O3" s="430"/>
      <c r="P3" s="431"/>
    </row>
    <row r="4" spans="1:16" s="1" customFormat="1" ht="36.75" customHeight="1" thickBot="1">
      <c r="A4" s="432"/>
      <c r="B4" s="189" t="s">
        <v>150</v>
      </c>
      <c r="C4" s="190" t="s">
        <v>151</v>
      </c>
      <c r="D4" s="191" t="s">
        <v>152</v>
      </c>
      <c r="E4" s="192" t="s">
        <v>150</v>
      </c>
      <c r="F4" s="190" t="s">
        <v>151</v>
      </c>
      <c r="G4" s="193" t="s">
        <v>152</v>
      </c>
      <c r="H4" s="189" t="s">
        <v>150</v>
      </c>
      <c r="I4" s="190" t="s">
        <v>151</v>
      </c>
      <c r="J4" s="191" t="s">
        <v>152</v>
      </c>
      <c r="K4" s="192" t="s">
        <v>150</v>
      </c>
      <c r="L4" s="190" t="s">
        <v>151</v>
      </c>
      <c r="M4" s="193" t="s">
        <v>152</v>
      </c>
      <c r="N4" s="189" t="s">
        <v>150</v>
      </c>
      <c r="O4" s="190" t="s">
        <v>151</v>
      </c>
      <c r="P4" s="191" t="s">
        <v>152</v>
      </c>
    </row>
    <row r="5" spans="1:16" s="1" customFormat="1" ht="36.75" customHeight="1">
      <c r="A5" s="194">
        <v>1</v>
      </c>
      <c r="B5" s="10" t="e">
        <f>VLOOKUP($A5,'男１位'!$Q$3:$R$8,2,FALSE)</f>
        <v>#N/A</v>
      </c>
      <c r="C5" s="11" t="e">
        <f>VLOOKUP($A5,'男１位'!$Q$11:$R$15,2,FALSE)</f>
        <v>#N/A</v>
      </c>
      <c r="D5" s="13" t="e">
        <f>VLOOKUP($A5,'男１位'!$Q$18:$R$22,2,FALSE)</f>
        <v>#N/A</v>
      </c>
      <c r="E5" s="10" t="e">
        <f>VLOOKUP($A5,'男２位'!$Q$3:$R$8,2,FALSE)</f>
        <v>#N/A</v>
      </c>
      <c r="F5" s="11" t="e">
        <f>VLOOKUP($A5,'男２位'!$Q$11:$R$15,2,FALSE)</f>
        <v>#N/A</v>
      </c>
      <c r="G5" s="13" t="e">
        <f>VLOOKUP($A5,'男２位'!$Q$18:$R$22,2,FALSE)</f>
        <v>#N/A</v>
      </c>
      <c r="H5" s="10" t="e">
        <f>VLOOKUP($A5,'男3位'!$Q$3:$R$8,2,FALSE)</f>
        <v>#N/A</v>
      </c>
      <c r="I5" s="11" t="e">
        <f>VLOOKUP($A5,'男3位'!$Q$11:$R$15,2,FALSE)</f>
        <v>#N/A</v>
      </c>
      <c r="J5" s="13" t="e">
        <f>VLOOKUP($A5,'男3位'!$Q$18:$R$22,2,FALSE)</f>
        <v>#N/A</v>
      </c>
      <c r="K5" s="10" t="e">
        <f>VLOOKUP($A5,'男４位'!$Q$3:$R$8,2,FALSE)</f>
        <v>#N/A</v>
      </c>
      <c r="L5" s="11" t="e">
        <f>VLOOKUP($A5,'男４位'!$Q$11:$R$15,2,FALSE)</f>
        <v>#N/A</v>
      </c>
      <c r="M5" s="13" t="e">
        <f>VLOOKUP($A5,'男４位'!$Q$18:$R$22,2,FALSE)</f>
        <v>#N/A</v>
      </c>
      <c r="N5" s="10" t="e">
        <f>VLOOKUP($A5,'男５位'!$Q$3:$R$7,2,FALSE)</f>
        <v>#N/A</v>
      </c>
      <c r="O5" s="11" t="e">
        <f>VLOOKUP($A5,'男５位'!$Q$10:$R$14,2,FALSE)</f>
        <v>#N/A</v>
      </c>
      <c r="P5" s="13" t="e">
        <f>VLOOKUP($A5,'男５位'!$Q$17:$R$21,2,FALSE)</f>
        <v>#N/A</v>
      </c>
    </row>
    <row r="6" spans="1:16" s="1" customFormat="1" ht="36.75" customHeight="1">
      <c r="A6" s="15">
        <v>2</v>
      </c>
      <c r="B6" s="16" t="e">
        <f>VLOOKUP($A6,'男１位'!$Q$3:$R$8,2,FALSE)</f>
        <v>#N/A</v>
      </c>
      <c r="C6" s="17" t="e">
        <f>VLOOKUP($A6,'男１位'!$Q$11:$R$15,2,FALSE)</f>
        <v>#N/A</v>
      </c>
      <c r="D6" s="20" t="e">
        <f>VLOOKUP($A6,'男１位'!$Q$18:$R$22,2,FALSE)</f>
        <v>#N/A</v>
      </c>
      <c r="E6" s="16" t="e">
        <f>VLOOKUP($A6,'男２位'!$Q$3:$R$8,2,FALSE)</f>
        <v>#N/A</v>
      </c>
      <c r="F6" s="17" t="e">
        <f>VLOOKUP($A6,'男２位'!$Q$11:$R$15,2,FALSE)</f>
        <v>#N/A</v>
      </c>
      <c r="G6" s="20" t="e">
        <f>VLOOKUP($A6,'男２位'!$Q$18:$R$22,2,FALSE)</f>
        <v>#N/A</v>
      </c>
      <c r="H6" s="16" t="e">
        <f>VLOOKUP($A6,'男3位'!$Q$3:$R$8,2,FALSE)</f>
        <v>#N/A</v>
      </c>
      <c r="I6" s="17" t="e">
        <f>VLOOKUP($A6,'男3位'!$Q$11:$R$15,2,FALSE)</f>
        <v>#N/A</v>
      </c>
      <c r="J6" s="20" t="e">
        <f>VLOOKUP($A6,'男3位'!$Q$18:$R$22,2,FALSE)</f>
        <v>#N/A</v>
      </c>
      <c r="K6" s="16" t="e">
        <f>VLOOKUP($A6,'男４位'!$Q$3:$R$8,2,FALSE)</f>
        <v>#N/A</v>
      </c>
      <c r="L6" s="17" t="e">
        <f>VLOOKUP($A6,'男４位'!$Q$11:$R$15,2,FALSE)</f>
        <v>#N/A</v>
      </c>
      <c r="M6" s="20" t="e">
        <f>VLOOKUP($A6,'男４位'!$Q$18:$R$22,2,FALSE)</f>
        <v>#N/A</v>
      </c>
      <c r="N6" s="16" t="e">
        <f>VLOOKUP($A6,'男５位'!$Q$3:$R$7,2,FALSE)</f>
        <v>#N/A</v>
      </c>
      <c r="O6" s="17" t="e">
        <f>VLOOKUP($A6,'男５位'!$Q$10:$R$14,2,FALSE)</f>
        <v>#N/A</v>
      </c>
      <c r="P6" s="20" t="e">
        <f>VLOOKUP($A6,'男５位'!$Q$17:$R$21,2,FALSE)</f>
        <v>#N/A</v>
      </c>
    </row>
    <row r="7" spans="1:16" s="1" customFormat="1" ht="36.75" customHeight="1">
      <c r="A7" s="15">
        <v>3</v>
      </c>
      <c r="B7" s="16" t="e">
        <f>VLOOKUP($A7,'男１位'!$Q$3:$R$8,2,FALSE)</f>
        <v>#N/A</v>
      </c>
      <c r="C7" s="17" t="e">
        <f>VLOOKUP($A7,'男１位'!$Q$11:$R$15,2,FALSE)</f>
        <v>#N/A</v>
      </c>
      <c r="D7" s="20" t="e">
        <f>VLOOKUP($A7,'男１位'!$Q$18:$R$22,2,FALSE)</f>
        <v>#N/A</v>
      </c>
      <c r="E7" s="16" t="e">
        <f>VLOOKUP($A7,'男２位'!$Q$3:$R$8,2,FALSE)</f>
        <v>#N/A</v>
      </c>
      <c r="F7" s="17" t="e">
        <f>VLOOKUP($A7,'男２位'!$Q$11:$R$15,2,FALSE)</f>
        <v>#N/A</v>
      </c>
      <c r="G7" s="20" t="e">
        <f>VLOOKUP($A7,'男２位'!$Q$18:$R$22,2,FALSE)</f>
        <v>#N/A</v>
      </c>
      <c r="H7" s="16" t="e">
        <f>VLOOKUP($A7,'男3位'!$Q$3:$R$8,2,FALSE)</f>
        <v>#N/A</v>
      </c>
      <c r="I7" s="17" t="e">
        <f>VLOOKUP($A7,'男3位'!$Q$11:$R$15,2,FALSE)</f>
        <v>#N/A</v>
      </c>
      <c r="J7" s="20" t="e">
        <f>VLOOKUP($A7,'男3位'!$Q$18:$R$22,2,FALSE)</f>
        <v>#N/A</v>
      </c>
      <c r="K7" s="16" t="e">
        <f>VLOOKUP($A7,'男４位'!$Q$3:$R$8,2,FALSE)</f>
        <v>#N/A</v>
      </c>
      <c r="L7" s="17" t="e">
        <f>VLOOKUP($A7,'男４位'!$Q$11:$R$15,2,FALSE)</f>
        <v>#N/A</v>
      </c>
      <c r="M7" s="20" t="e">
        <f>VLOOKUP($A7,'男４位'!$Q$18:$R$22,2,FALSE)</f>
        <v>#N/A</v>
      </c>
      <c r="N7" s="16" t="e">
        <f>VLOOKUP($A7,'男５位'!$Q$3:$R$7,2,FALSE)</f>
        <v>#N/A</v>
      </c>
      <c r="O7" s="17" t="e">
        <f>VLOOKUP($A7,'男５位'!$Q$10:$R$14,2,FALSE)</f>
        <v>#N/A</v>
      </c>
      <c r="P7" s="20" t="e">
        <f>VLOOKUP($A7,'男５位'!$Q$17:$R$21,2,FALSE)</f>
        <v>#N/A</v>
      </c>
    </row>
    <row r="8" spans="1:16" s="1" customFormat="1" ht="36.75" customHeight="1">
      <c r="A8" s="15">
        <v>4</v>
      </c>
      <c r="B8" s="16" t="e">
        <f>VLOOKUP($A8,'男１位'!$Q$3:$R$8,2,FALSE)</f>
        <v>#N/A</v>
      </c>
      <c r="C8" s="17" t="e">
        <f>VLOOKUP($A8,'男１位'!$Q$11:$R$15,2,FALSE)</f>
        <v>#N/A</v>
      </c>
      <c r="D8" s="20" t="e">
        <f>VLOOKUP($A8,'男１位'!$Q$18:$R$22,2,FALSE)</f>
        <v>#N/A</v>
      </c>
      <c r="E8" s="16" t="e">
        <f>VLOOKUP($A8,'男２位'!$Q$3:$R$8,2,FALSE)</f>
        <v>#N/A</v>
      </c>
      <c r="F8" s="17" t="e">
        <f>VLOOKUP($A8,'男２位'!$Q$11:$R$15,2,FALSE)</f>
        <v>#N/A</v>
      </c>
      <c r="G8" s="20" t="e">
        <f>VLOOKUP($A8,'男２位'!$Q$18:$R$22,2,FALSE)</f>
        <v>#N/A</v>
      </c>
      <c r="H8" s="16" t="e">
        <f>VLOOKUP($A8,'男3位'!$Q$3:$R$8,2,FALSE)</f>
        <v>#N/A</v>
      </c>
      <c r="I8" s="17" t="e">
        <f>VLOOKUP($A8,'男3位'!$Q$11:$R$15,2,FALSE)</f>
        <v>#N/A</v>
      </c>
      <c r="J8" s="20" t="e">
        <f>VLOOKUP($A8,'男3位'!$Q$18:$R$22,2,FALSE)</f>
        <v>#N/A</v>
      </c>
      <c r="K8" s="16" t="e">
        <f>VLOOKUP($A8,'男４位'!$Q$3:$R$8,2,FALSE)</f>
        <v>#N/A</v>
      </c>
      <c r="L8" s="17" t="e">
        <f>VLOOKUP($A8,'男４位'!$Q$11:$R$15,2,FALSE)</f>
        <v>#N/A</v>
      </c>
      <c r="M8" s="20" t="e">
        <f>VLOOKUP($A8,'男４位'!$Q$18:$R$22,2,FALSE)</f>
        <v>#N/A</v>
      </c>
      <c r="N8" s="16" t="e">
        <f>VLOOKUP($A8,'男５位'!$Q$3:$R$7,2,FALSE)</f>
        <v>#N/A</v>
      </c>
      <c r="O8" s="17" t="e">
        <f>VLOOKUP($A8,'男５位'!$Q$10:$R$14,2,FALSE)</f>
        <v>#N/A</v>
      </c>
      <c r="P8" s="20" t="e">
        <f>VLOOKUP($A8,'男５位'!$Q$17:$R$21,2,FALSE)</f>
        <v>#N/A</v>
      </c>
    </row>
    <row r="9" spans="1:16" s="1" customFormat="1" ht="36.75" customHeight="1" thickBot="1">
      <c r="A9" s="21">
        <v>5</v>
      </c>
      <c r="B9" s="22" t="e">
        <f>VLOOKUP($A9,'男１位'!$Q$3:$R$8,2,FALSE)</f>
        <v>#N/A</v>
      </c>
      <c r="C9" s="23" t="e">
        <f>VLOOKUP($A9,'男１位'!$Q$11:$R$15,2,FALSE)</f>
        <v>#N/A</v>
      </c>
      <c r="D9" s="24" t="e">
        <f>VLOOKUP($A9,'男１位'!$Q$18:$R$22,2,FALSE)</f>
        <v>#N/A</v>
      </c>
      <c r="E9" s="22" t="e">
        <f>VLOOKUP($A9,'男２位'!$Q$3:$R$8,2,FALSE)</f>
        <v>#N/A</v>
      </c>
      <c r="F9" s="23" t="e">
        <f>VLOOKUP($A9,'男２位'!$Q$11:$R$15,2,FALSE)</f>
        <v>#N/A</v>
      </c>
      <c r="G9" s="24" t="e">
        <f>VLOOKUP($A9,'男２位'!$Q$18:$R$22,2,FALSE)</f>
        <v>#N/A</v>
      </c>
      <c r="H9" s="22" t="e">
        <f>VLOOKUP($A9,'男3位'!$Q$3:$R$8,2,FALSE)</f>
        <v>#N/A</v>
      </c>
      <c r="I9" s="23" t="e">
        <f>VLOOKUP($A9,'男3位'!$Q$11:$R$15,2,FALSE)</f>
        <v>#N/A</v>
      </c>
      <c r="J9" s="24" t="e">
        <f>VLOOKUP($A9,'男3位'!$Q$18:$R$22,2,FALSE)</f>
        <v>#N/A</v>
      </c>
      <c r="K9" s="22" t="e">
        <f>VLOOKUP($A9,'男４位'!$Q$3:$R$8,2,FALSE)</f>
        <v>#N/A</v>
      </c>
      <c r="L9" s="23" t="e">
        <f>VLOOKUP($A9,'男４位'!$Q$11:$R$15,2,FALSE)</f>
        <v>#N/A</v>
      </c>
      <c r="M9" s="24" t="e">
        <f>VLOOKUP($A9,'男４位'!$Q$18:$R$22,2,FALSE)</f>
        <v>#N/A</v>
      </c>
      <c r="N9" s="22" t="e">
        <f>VLOOKUP($A9,'男５位'!$Q$3:$R$7,2,FALSE)</f>
        <v>#N/A</v>
      </c>
      <c r="O9" s="23" t="e">
        <f>VLOOKUP($A9,'男５位'!$Q$10:$R$14,2,FALSE)</f>
        <v>#N/A</v>
      </c>
      <c r="P9" s="24" t="e">
        <f>VLOOKUP($A9,'男５位'!$Q$17:$R$21,2,FALSE)</f>
        <v>#N/A</v>
      </c>
    </row>
    <row r="10" spans="1:16" s="1" customFormat="1" ht="36.75" customHeight="1" thickBot="1">
      <c r="A10" s="25">
        <v>6</v>
      </c>
      <c r="B10" s="29" t="e">
        <f>VLOOKUP($A10,'男１位'!$Q$3:$R$8,2,FALSE)</f>
        <v>#N/A</v>
      </c>
      <c r="C10" s="277"/>
      <c r="D10" s="279"/>
      <c r="E10" s="29" t="e">
        <f>VLOOKUP($A10,'男２位'!$Q$3:$R$8,2,FALSE)</f>
        <v>#N/A</v>
      </c>
      <c r="F10" s="277"/>
      <c r="G10" s="279"/>
      <c r="H10" s="276" t="e">
        <f>VLOOKUP($A10,'男3位'!$Q$3:$R$8,2,FALSE)</f>
        <v>#N/A</v>
      </c>
      <c r="I10" s="277"/>
      <c r="J10" s="279"/>
      <c r="K10" s="276" t="e">
        <f>VLOOKUP($A10,'男４位'!$Q$3:$R$8,2,FALSE)</f>
        <v>#N/A</v>
      </c>
      <c r="L10" s="277"/>
      <c r="M10" s="278"/>
      <c r="N10" s="278"/>
      <c r="O10" s="278"/>
      <c r="P10" s="278"/>
    </row>
    <row r="11" spans="1:16" s="176" customFormat="1" ht="36.75" customHeight="1">
      <c r="A11" s="209"/>
      <c r="B11" s="278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3" s="1" customFormat="1" ht="30" customHeight="1" thickBot="1">
      <c r="A12" s="2" t="s">
        <v>25</v>
      </c>
      <c r="B12" s="304"/>
      <c r="C12" s="304"/>
    </row>
    <row r="13" spans="1:16" s="1" customFormat="1" ht="36.75" customHeight="1">
      <c r="A13" s="434"/>
      <c r="B13" s="433" t="s">
        <v>145</v>
      </c>
      <c r="C13" s="431"/>
      <c r="D13" s="433" t="s">
        <v>146</v>
      </c>
      <c r="E13" s="431"/>
      <c r="F13" s="430" t="s">
        <v>147</v>
      </c>
      <c r="G13" s="430"/>
      <c r="H13" s="433" t="s">
        <v>148</v>
      </c>
      <c r="I13" s="431"/>
      <c r="J13" s="430" t="s">
        <v>149</v>
      </c>
      <c r="K13" s="431"/>
      <c r="L13" s="195"/>
      <c r="M13" s="195"/>
      <c r="N13" s="195"/>
      <c r="O13" s="195"/>
      <c r="P13" s="195"/>
    </row>
    <row r="14" spans="1:16" s="1" customFormat="1" ht="36.75" customHeight="1" thickBot="1">
      <c r="A14" s="435"/>
      <c r="B14" s="189" t="s">
        <v>150</v>
      </c>
      <c r="C14" s="191" t="s">
        <v>151</v>
      </c>
      <c r="D14" s="189" t="s">
        <v>150</v>
      </c>
      <c r="E14" s="191" t="s">
        <v>151</v>
      </c>
      <c r="F14" s="192" t="s">
        <v>150</v>
      </c>
      <c r="G14" s="193" t="s">
        <v>151</v>
      </c>
      <c r="H14" s="189" t="s">
        <v>150</v>
      </c>
      <c r="I14" s="191" t="s">
        <v>151</v>
      </c>
      <c r="J14" s="192" t="s">
        <v>150</v>
      </c>
      <c r="K14" s="191" t="s">
        <v>151</v>
      </c>
      <c r="L14" s="196"/>
      <c r="M14" s="196"/>
      <c r="N14" s="196"/>
      <c r="O14" s="196"/>
      <c r="P14" s="196"/>
    </row>
    <row r="15" spans="1:16" s="1" customFormat="1" ht="36.75" customHeight="1">
      <c r="A15" s="197">
        <v>1</v>
      </c>
      <c r="B15" s="10" t="e">
        <f>VLOOKUP(A15,'女１位'!$R$3:$S$9,2,FALSE)</f>
        <v>#N/A</v>
      </c>
      <c r="C15" s="13" t="e">
        <f>VLOOKUP(A15,'女１位'!$R$12:$S$17,2,FALSE)</f>
        <v>#N/A</v>
      </c>
      <c r="D15" s="10" t="e">
        <f>VLOOKUP(C15,'女２位'!$R$3:$S$9,2,FALSE)</f>
        <v>#N/A</v>
      </c>
      <c r="E15" s="13" t="e">
        <f>VLOOKUP(C15,'女２位'!$R$12:$S$17,2,FALSE)</f>
        <v>#N/A</v>
      </c>
      <c r="F15" s="10" t="e">
        <f>VLOOKUP(E15,'女３位'!$R$3:$S$9,2,FALSE)</f>
        <v>#N/A</v>
      </c>
      <c r="G15" s="13" t="e">
        <f>VLOOKUP(E15,'女３位'!$R$12:$S$17,2,FALSE)</f>
        <v>#N/A</v>
      </c>
      <c r="H15" s="10" t="e">
        <f>VLOOKUP(G15,'女４位'!$R$3:$S$9,2,FALSE)</f>
        <v>#N/A</v>
      </c>
      <c r="I15" s="13" t="e">
        <f>VLOOKUP(G15,'女４位'!$R$12:$S$17,2,FALSE)</f>
        <v>#N/A</v>
      </c>
      <c r="J15" s="12" t="e">
        <f>VLOOKUP(I15,'女５位'!$R$3:$S$9,2,FALSE)</f>
        <v>#N/A</v>
      </c>
      <c r="K15" s="13" t="e">
        <f>VLOOKUP(I15,'女５位'!$R$12:$S$17,2,FALSE)</f>
        <v>#N/A</v>
      </c>
      <c r="L15" s="174"/>
      <c r="M15" s="174"/>
      <c r="N15" s="174"/>
      <c r="O15" s="174"/>
      <c r="P15" s="174"/>
    </row>
    <row r="16" spans="1:16" s="1" customFormat="1" ht="36.75" customHeight="1">
      <c r="A16" s="198">
        <v>2</v>
      </c>
      <c r="B16" s="16" t="e">
        <f>VLOOKUP(A16,'女１位'!$R$3:$S$9,2,FALSE)</f>
        <v>#N/A</v>
      </c>
      <c r="C16" s="20" t="e">
        <f>VLOOKUP(A16,'女１位'!$R$12:$S$17,2,FALSE)</f>
        <v>#N/A</v>
      </c>
      <c r="D16" s="16" t="e">
        <f>VLOOKUP(C16,'女２位'!$R$3:$S$9,2,FALSE)</f>
        <v>#N/A</v>
      </c>
      <c r="E16" s="20" t="e">
        <f>VLOOKUP(C16,'女２位'!$R$12:$S$17,2,FALSE)</f>
        <v>#N/A</v>
      </c>
      <c r="F16" s="16" t="e">
        <f>VLOOKUP(E16,'女３位'!$R$3:$S$9,2,FALSE)</f>
        <v>#N/A</v>
      </c>
      <c r="G16" s="20" t="e">
        <f>VLOOKUP(E16,'女３位'!$R$12:$S$17,2,FALSE)</f>
        <v>#N/A</v>
      </c>
      <c r="H16" s="16" t="e">
        <f>VLOOKUP(G16,'女４位'!$R$3:$S$9,2,FALSE)</f>
        <v>#N/A</v>
      </c>
      <c r="I16" s="20" t="e">
        <f>VLOOKUP(G16,'女４位'!$R$12:$S$17,2,FALSE)</f>
        <v>#N/A</v>
      </c>
      <c r="J16" s="19" t="e">
        <f>VLOOKUP(I16,'女５位'!$R$3:$S$9,2,FALSE)</f>
        <v>#N/A</v>
      </c>
      <c r="K16" s="20" t="e">
        <f>VLOOKUP(I16,'女５位'!$R$12:$S$17,2,FALSE)</f>
        <v>#N/A</v>
      </c>
      <c r="L16" s="174"/>
      <c r="M16" s="174"/>
      <c r="N16" s="174"/>
      <c r="O16" s="174"/>
      <c r="P16" s="174"/>
    </row>
    <row r="17" spans="1:16" s="1" customFormat="1" ht="36.75" customHeight="1">
      <c r="A17" s="198">
        <v>3</v>
      </c>
      <c r="B17" s="16" t="e">
        <f>VLOOKUP(A17,'女１位'!$R$3:$S$9,2,FALSE)</f>
        <v>#N/A</v>
      </c>
      <c r="C17" s="20" t="e">
        <f>VLOOKUP(A17,'女１位'!$R$12:$S$17,2,FALSE)</f>
        <v>#N/A</v>
      </c>
      <c r="D17" s="16" t="e">
        <f>VLOOKUP(C17,'女２位'!$R$3:$S$9,2,FALSE)</f>
        <v>#N/A</v>
      </c>
      <c r="E17" s="20" t="e">
        <f>VLOOKUP(C17,'女２位'!$R$12:$S$17,2,FALSE)</f>
        <v>#N/A</v>
      </c>
      <c r="F17" s="16" t="e">
        <f>VLOOKUP(E17,'女３位'!$R$3:$S$9,2,FALSE)</f>
        <v>#N/A</v>
      </c>
      <c r="G17" s="20" t="e">
        <f>VLOOKUP(E17,'女３位'!$R$12:$S$17,2,FALSE)</f>
        <v>#N/A</v>
      </c>
      <c r="H17" s="16" t="e">
        <f>VLOOKUP(G17,'女４位'!$R$3:$S$9,2,FALSE)</f>
        <v>#N/A</v>
      </c>
      <c r="I17" s="20" t="e">
        <f>VLOOKUP(G17,'女４位'!$R$12:$S$17,2,FALSE)</f>
        <v>#N/A</v>
      </c>
      <c r="J17" s="19" t="e">
        <f>VLOOKUP(I17,'女５位'!$R$3:$S$9,2,FALSE)</f>
        <v>#N/A</v>
      </c>
      <c r="K17" s="20" t="e">
        <f>VLOOKUP(I17,'女５位'!$R$12:$S$17,2,FALSE)</f>
        <v>#N/A</v>
      </c>
      <c r="L17" s="174"/>
      <c r="M17" s="174"/>
      <c r="N17" s="174"/>
      <c r="O17" s="174"/>
      <c r="P17" s="174"/>
    </row>
    <row r="18" spans="1:16" s="1" customFormat="1" ht="36.75" customHeight="1">
      <c r="A18" s="198">
        <v>4</v>
      </c>
      <c r="B18" s="16" t="e">
        <f>VLOOKUP(A18,'女１位'!$R$3:$S$9,2,FALSE)</f>
        <v>#N/A</v>
      </c>
      <c r="C18" s="20" t="e">
        <f>VLOOKUP(A18,'女１位'!$R$12:$S$17,2,FALSE)</f>
        <v>#N/A</v>
      </c>
      <c r="D18" s="16" t="e">
        <f>VLOOKUP(C18,'女２位'!$R$3:$S$9,2,FALSE)</f>
        <v>#N/A</v>
      </c>
      <c r="E18" s="20" t="e">
        <f>VLOOKUP(C18,'女２位'!$R$12:$S$17,2,FALSE)</f>
        <v>#N/A</v>
      </c>
      <c r="F18" s="16" t="e">
        <f>VLOOKUP(E18,'女３位'!$R$3:$S$9,2,FALSE)</f>
        <v>#N/A</v>
      </c>
      <c r="G18" s="20" t="e">
        <f>VLOOKUP(E18,'女３位'!$R$12:$S$17,2,FALSE)</f>
        <v>#N/A</v>
      </c>
      <c r="H18" s="16" t="e">
        <f>VLOOKUP(G18,'女４位'!$R$3:$S$9,2,FALSE)</f>
        <v>#N/A</v>
      </c>
      <c r="I18" s="20" t="e">
        <f>VLOOKUP(G18,'女４位'!$R$12:$S$17,2,FALSE)</f>
        <v>#N/A</v>
      </c>
      <c r="J18" s="19" t="e">
        <f>VLOOKUP(I18,'女５位'!$R$3:$S$9,2,FALSE)</f>
        <v>#N/A</v>
      </c>
      <c r="K18" s="20" t="e">
        <f>VLOOKUP(I18,'女５位'!$R$12:$S$17,2,FALSE)</f>
        <v>#N/A</v>
      </c>
      <c r="L18" s="174"/>
      <c r="M18" s="174"/>
      <c r="N18" s="174"/>
      <c r="O18" s="174"/>
      <c r="P18" s="174"/>
    </row>
    <row r="19" spans="1:16" s="1" customFormat="1" ht="36.75" customHeight="1">
      <c r="A19" s="198">
        <v>5</v>
      </c>
      <c r="B19" s="16" t="e">
        <f>VLOOKUP(A19,'女１位'!$R$3:$S$9,2,FALSE)</f>
        <v>#N/A</v>
      </c>
      <c r="C19" s="20" t="e">
        <f>VLOOKUP(A19,'女１位'!$R$12:$S$17,2,FALSE)</f>
        <v>#N/A</v>
      </c>
      <c r="D19" s="16" t="e">
        <f>VLOOKUP(C19,'女２位'!$R$3:$S$9,2,FALSE)</f>
        <v>#N/A</v>
      </c>
      <c r="E19" s="20" t="e">
        <f>VLOOKUP(C19,'女２位'!$R$12:$S$17,2,FALSE)</f>
        <v>#N/A</v>
      </c>
      <c r="F19" s="16" t="e">
        <f>VLOOKUP(E19,'女３位'!$R$3:$S$9,2,FALSE)</f>
        <v>#N/A</v>
      </c>
      <c r="G19" s="20" t="e">
        <f>VLOOKUP(E19,'女３位'!$R$12:$S$17,2,FALSE)</f>
        <v>#N/A</v>
      </c>
      <c r="H19" s="16" t="e">
        <f>VLOOKUP(G19,'女４位'!$R$3:$S$9,2,FALSE)</f>
        <v>#N/A</v>
      </c>
      <c r="I19" s="20" t="e">
        <f>VLOOKUP(G19,'女４位'!$R$12:$S$17,2,FALSE)</f>
        <v>#N/A</v>
      </c>
      <c r="J19" s="19" t="e">
        <f>VLOOKUP(I19,'女５位'!$R$3:$S$9,2,FALSE)</f>
        <v>#N/A</v>
      </c>
      <c r="K19" s="20" t="e">
        <f>VLOOKUP(I19,'女５位'!$R$12:$S$17,2,FALSE)</f>
        <v>#N/A</v>
      </c>
      <c r="L19" s="174"/>
      <c r="M19" s="174"/>
      <c r="N19" s="174"/>
      <c r="O19" s="174"/>
      <c r="P19" s="174"/>
    </row>
    <row r="20" spans="1:16" s="1" customFormat="1" ht="36.75" customHeight="1" thickBot="1">
      <c r="A20" s="198">
        <v>6</v>
      </c>
      <c r="B20" s="16" t="e">
        <f>VLOOKUP(A20,'女１位'!$R$3:$S$9,2,FALSE)</f>
        <v>#N/A</v>
      </c>
      <c r="C20" s="24" t="e">
        <f>VLOOKUP(A20,'女１位'!$R$12:$S$17,2,FALSE)</f>
        <v>#N/A</v>
      </c>
      <c r="D20" s="16" t="e">
        <f>VLOOKUP(C20,'女２位'!$R$3:$S$9,2,FALSE)</f>
        <v>#N/A</v>
      </c>
      <c r="E20" s="24" t="e">
        <f>VLOOKUP(C20,'女２位'!$R$12:$S$17,2,FALSE)</f>
        <v>#N/A</v>
      </c>
      <c r="F20" s="16" t="e">
        <f>VLOOKUP(E20,'女３位'!$R$3:$S$9,2,FALSE)</f>
        <v>#N/A</v>
      </c>
      <c r="G20" s="24" t="e">
        <f>VLOOKUP(E20,'女３位'!$R$12:$S$17,2,FALSE)</f>
        <v>#N/A</v>
      </c>
      <c r="H20" s="16" t="e">
        <f>VLOOKUP(G20,'女４位'!$R$3:$S$9,2,FALSE)</f>
        <v>#N/A</v>
      </c>
      <c r="I20" s="24" t="e">
        <f>VLOOKUP(G20,'女４位'!$R$12:$S$17,2,FALSE)</f>
        <v>#N/A</v>
      </c>
      <c r="J20" s="19" t="e">
        <f>VLOOKUP(I20,'女５位'!$R$3:$S$9,2,FALSE)</f>
        <v>#N/A</v>
      </c>
      <c r="K20" s="24" t="e">
        <f>VLOOKUP(I20,'女５位'!$R$12:$S$17,2,FALSE)</f>
        <v>#N/A</v>
      </c>
      <c r="L20" s="174"/>
      <c r="M20" s="174"/>
      <c r="N20" s="174"/>
      <c r="O20" s="174"/>
      <c r="P20" s="174"/>
    </row>
    <row r="21" spans="1:16" s="1" customFormat="1" ht="36.75" customHeight="1" thickBot="1">
      <c r="A21" s="199">
        <v>7</v>
      </c>
      <c r="B21" s="276" t="e">
        <f>VLOOKUP(A21,'女１位'!$R$3:$S$9,2,FALSE)</f>
        <v>#N/A</v>
      </c>
      <c r="C21" s="207"/>
      <c r="D21" s="276" t="e">
        <f>VLOOKUP(C21,'女２位'!$R$3:$S$9,2,FALSE)</f>
        <v>#N/A</v>
      </c>
      <c r="E21" s="207"/>
      <c r="F21" s="276" t="e">
        <f>VLOOKUP(E21,'女３位'!$R$3:$S$9,2,FALSE)</f>
        <v>#N/A</v>
      </c>
      <c r="G21" s="207"/>
      <c r="H21" s="276" t="e">
        <f>VLOOKUP(G21,'女４位'!$R$3:$S$9,2,FALSE)</f>
        <v>#N/A</v>
      </c>
      <c r="I21" s="207"/>
      <c r="J21" s="276" t="e">
        <f>VLOOKUP(I21,'女５位'!$R$3:$S$9,2,FALSE)</f>
        <v>#N/A</v>
      </c>
      <c r="K21" s="277"/>
      <c r="L21" s="174"/>
      <c r="M21" s="174"/>
      <c r="N21" s="174"/>
      <c r="O21" s="174"/>
      <c r="P21" s="174"/>
    </row>
  </sheetData>
  <sheetProtection/>
  <mergeCells count="15">
    <mergeCell ref="A1:P1"/>
    <mergeCell ref="N3:P3"/>
    <mergeCell ref="A13:A14"/>
    <mergeCell ref="B12:C12"/>
    <mergeCell ref="B13:C13"/>
    <mergeCell ref="H3:J3"/>
    <mergeCell ref="K3:M3"/>
    <mergeCell ref="D13:E13"/>
    <mergeCell ref="F13:G13"/>
    <mergeCell ref="H13:I13"/>
    <mergeCell ref="J13:K13"/>
    <mergeCell ref="A3:A4"/>
    <mergeCell ref="B3:D3"/>
    <mergeCell ref="B2:C2"/>
    <mergeCell ref="E3:G3"/>
  </mergeCells>
  <conditionalFormatting sqref="B15:P21 B5:P11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9:BQ106"/>
  <sheetViews>
    <sheetView zoomScale="85" zoomScaleNormal="85" workbookViewId="0" topLeftCell="A1">
      <selection activeCell="V103" sqref="V103"/>
    </sheetView>
  </sheetViews>
  <sheetFormatPr defaultColWidth="2.25390625" defaultRowHeight="13.5" customHeight="1"/>
  <cols>
    <col min="1" max="16384" width="2.25390625" style="222" customWidth="1"/>
  </cols>
  <sheetData>
    <row r="9" spans="2:54" ht="13.5" customHeight="1">
      <c r="B9" s="332" t="s">
        <v>250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9" t="s">
        <v>251</v>
      </c>
      <c r="Q9" s="339"/>
      <c r="R9" s="339"/>
      <c r="S9" s="339"/>
      <c r="T9" s="339"/>
      <c r="U9" s="221"/>
      <c r="V9" s="221"/>
      <c r="W9" s="221"/>
      <c r="X9" s="221"/>
      <c r="Y9" s="221"/>
      <c r="Z9" s="221"/>
      <c r="AA9" s="221"/>
      <c r="AB9" s="221"/>
      <c r="BA9" s="223"/>
      <c r="BB9" s="223"/>
    </row>
    <row r="10" spans="2:54" ht="13.5" customHeight="1"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9"/>
      <c r="Q10" s="339"/>
      <c r="R10" s="339"/>
      <c r="S10" s="339"/>
      <c r="T10" s="339"/>
      <c r="U10" s="221"/>
      <c r="V10" s="221"/>
      <c r="W10" s="221"/>
      <c r="X10" s="221"/>
      <c r="Y10" s="221"/>
      <c r="Z10" s="221"/>
      <c r="AA10" s="221"/>
      <c r="AB10" s="221"/>
      <c r="BA10" s="223"/>
      <c r="BB10" s="223"/>
    </row>
    <row r="11" spans="2:54" ht="13.5" customHeight="1"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9"/>
      <c r="Q11" s="339"/>
      <c r="R11" s="339"/>
      <c r="S11" s="339"/>
      <c r="T11" s="339"/>
      <c r="U11" s="221"/>
      <c r="V11" s="221"/>
      <c r="W11" s="221"/>
      <c r="X11" s="221"/>
      <c r="Y11" s="221"/>
      <c r="Z11" s="221"/>
      <c r="AA11" s="221"/>
      <c r="AB11" s="221"/>
      <c r="BA11" s="223"/>
      <c r="BB11" s="223"/>
    </row>
    <row r="12" spans="9:61" ht="13.5" customHeight="1" thickBot="1"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4"/>
      <c r="X12" s="224"/>
      <c r="Y12" s="224"/>
      <c r="Z12" s="224"/>
      <c r="AA12" s="221"/>
      <c r="AB12" s="221"/>
      <c r="AC12" s="221"/>
      <c r="AD12" s="221"/>
      <c r="AE12" s="221"/>
      <c r="AF12" s="221"/>
      <c r="AG12" s="221"/>
      <c r="AH12" s="221"/>
      <c r="AI12" s="221"/>
      <c r="BH12" s="223"/>
      <c r="BI12" s="223"/>
    </row>
    <row r="13" spans="2:58" ht="13.5" customHeight="1"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8"/>
    </row>
    <row r="14" spans="2:58" ht="13.5" customHeight="1" thickBot="1">
      <c r="B14" s="229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1"/>
      <c r="U14" s="231"/>
      <c r="V14" s="231"/>
      <c r="W14" s="231"/>
      <c r="X14" s="231"/>
      <c r="Y14" s="231"/>
      <c r="Z14" s="231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233"/>
      <c r="AQ14" s="233"/>
      <c r="AR14" s="233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4"/>
    </row>
    <row r="15" spans="2:58" ht="13.5" customHeight="1"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333" t="s">
        <v>252</v>
      </c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4"/>
    </row>
    <row r="16" spans="2:69" ht="13.5" customHeight="1" thickBot="1"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336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8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4"/>
      <c r="BO16" s="235"/>
      <c r="BP16" s="235"/>
      <c r="BQ16" s="235"/>
    </row>
    <row r="17" spans="2:69" s="240" customFormat="1" ht="13.5" customHeight="1"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9"/>
      <c r="BO17" s="235"/>
      <c r="BP17" s="235"/>
      <c r="BQ17" s="235"/>
    </row>
    <row r="18" spans="2:69" s="240" customFormat="1" ht="13.5" customHeight="1" thickBot="1"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4"/>
      <c r="BO18" s="235"/>
      <c r="BP18" s="235"/>
      <c r="BQ18" s="235"/>
    </row>
    <row r="19" spans="2:69" ht="13.5" customHeight="1">
      <c r="B19" s="229"/>
      <c r="C19" s="230"/>
      <c r="D19" s="230"/>
      <c r="E19" s="230"/>
      <c r="F19" s="230"/>
      <c r="G19" s="326">
        <v>1</v>
      </c>
      <c r="H19" s="327"/>
      <c r="I19" s="327"/>
      <c r="J19" s="327"/>
      <c r="K19" s="327"/>
      <c r="L19" s="327"/>
      <c r="M19" s="328"/>
      <c r="N19" s="230"/>
      <c r="O19" s="284" t="s">
        <v>263</v>
      </c>
      <c r="P19" s="316"/>
      <c r="Q19" s="282" t="s">
        <v>260</v>
      </c>
      <c r="R19" s="282"/>
      <c r="S19" s="316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326">
        <v>24</v>
      </c>
      <c r="AR19" s="327"/>
      <c r="AS19" s="327"/>
      <c r="AT19" s="327"/>
      <c r="AU19" s="327"/>
      <c r="AV19" s="327"/>
      <c r="AW19" s="328"/>
      <c r="AX19" s="230"/>
      <c r="AY19" s="308" t="s">
        <v>53</v>
      </c>
      <c r="AZ19" s="308"/>
      <c r="BA19" s="311" t="s">
        <v>260</v>
      </c>
      <c r="BB19" s="311"/>
      <c r="BC19" s="311"/>
      <c r="BD19" s="243"/>
      <c r="BE19" s="230"/>
      <c r="BF19" s="234"/>
      <c r="BO19" s="235"/>
      <c r="BP19" s="235"/>
      <c r="BQ19" s="235"/>
    </row>
    <row r="20" spans="2:68" ht="13.5" customHeight="1" thickBot="1">
      <c r="B20" s="229"/>
      <c r="C20" s="230"/>
      <c r="D20" s="230"/>
      <c r="E20" s="230"/>
      <c r="F20" s="230"/>
      <c r="G20" s="329"/>
      <c r="H20" s="330"/>
      <c r="I20" s="330"/>
      <c r="J20" s="330"/>
      <c r="K20" s="330"/>
      <c r="L20" s="330"/>
      <c r="M20" s="331"/>
      <c r="N20" s="230"/>
      <c r="O20" s="317"/>
      <c r="P20" s="319"/>
      <c r="Q20" s="318"/>
      <c r="R20" s="318"/>
      <c r="S20" s="31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329"/>
      <c r="AR20" s="330"/>
      <c r="AS20" s="330"/>
      <c r="AT20" s="330"/>
      <c r="AU20" s="330"/>
      <c r="AV20" s="330"/>
      <c r="AW20" s="331"/>
      <c r="AX20" s="230"/>
      <c r="AY20" s="309"/>
      <c r="AZ20" s="309"/>
      <c r="BA20" s="312"/>
      <c r="BB20" s="312"/>
      <c r="BC20" s="312"/>
      <c r="BD20" s="243"/>
      <c r="BE20" s="246"/>
      <c r="BF20" s="247"/>
      <c r="BO20" s="235"/>
      <c r="BP20" s="235"/>
    </row>
    <row r="21" spans="2:68" ht="13.5" customHeight="1" thickBot="1"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317"/>
      <c r="P21" s="319"/>
      <c r="Q21" s="318"/>
      <c r="R21" s="318"/>
      <c r="S21" s="319"/>
      <c r="U21" s="230"/>
      <c r="V21" s="230"/>
      <c r="W21" s="230"/>
      <c r="X21" s="230"/>
      <c r="Y21" s="326">
        <v>13</v>
      </c>
      <c r="Z21" s="327"/>
      <c r="AA21" s="327"/>
      <c r="AB21" s="327"/>
      <c r="AC21" s="327"/>
      <c r="AD21" s="327"/>
      <c r="AE21" s="328"/>
      <c r="AF21" s="230"/>
      <c r="AG21" s="315" t="s">
        <v>53</v>
      </c>
      <c r="AH21" s="287"/>
      <c r="AI21" s="284" t="s">
        <v>261</v>
      </c>
      <c r="AJ21" s="282"/>
      <c r="AK21" s="316"/>
      <c r="AL21" s="242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309"/>
      <c r="AZ21" s="309"/>
      <c r="BA21" s="312"/>
      <c r="BB21" s="312"/>
      <c r="BC21" s="312"/>
      <c r="BD21" s="243"/>
      <c r="BE21" s="246"/>
      <c r="BF21" s="247"/>
      <c r="BO21" s="235"/>
      <c r="BP21" s="235"/>
    </row>
    <row r="22" spans="2:68" ht="13.5" customHeight="1" thickBot="1">
      <c r="B22" s="229"/>
      <c r="C22" s="230"/>
      <c r="D22" s="230"/>
      <c r="E22" s="230"/>
      <c r="F22" s="230"/>
      <c r="G22" s="326">
        <v>2</v>
      </c>
      <c r="H22" s="327"/>
      <c r="I22" s="327"/>
      <c r="J22" s="327"/>
      <c r="K22" s="327"/>
      <c r="L22" s="327"/>
      <c r="M22" s="328"/>
      <c r="N22" s="230"/>
      <c r="O22" s="317"/>
      <c r="P22" s="319"/>
      <c r="Q22" s="318"/>
      <c r="R22" s="318"/>
      <c r="S22" s="319"/>
      <c r="U22" s="233"/>
      <c r="V22" s="233"/>
      <c r="W22" s="230"/>
      <c r="X22" s="230"/>
      <c r="Y22" s="329"/>
      <c r="Z22" s="330"/>
      <c r="AA22" s="330"/>
      <c r="AB22" s="330"/>
      <c r="AC22" s="330"/>
      <c r="AD22" s="330"/>
      <c r="AE22" s="331"/>
      <c r="AF22" s="230"/>
      <c r="AG22" s="288"/>
      <c r="AH22" s="285"/>
      <c r="AI22" s="317"/>
      <c r="AJ22" s="318"/>
      <c r="AK22" s="319"/>
      <c r="AL22" s="248"/>
      <c r="AN22" s="230"/>
      <c r="AO22" s="230"/>
      <c r="AP22" s="230"/>
      <c r="AQ22" s="326">
        <v>25</v>
      </c>
      <c r="AR22" s="327"/>
      <c r="AS22" s="327"/>
      <c r="AT22" s="327"/>
      <c r="AU22" s="327"/>
      <c r="AV22" s="327"/>
      <c r="AW22" s="328"/>
      <c r="AX22" s="230"/>
      <c r="AY22" s="309"/>
      <c r="AZ22" s="309"/>
      <c r="BA22" s="312"/>
      <c r="BB22" s="312"/>
      <c r="BC22" s="312"/>
      <c r="BD22" s="243"/>
      <c r="BE22" s="246"/>
      <c r="BF22" s="247"/>
      <c r="BO22" s="235"/>
      <c r="BP22" s="235"/>
    </row>
    <row r="23" spans="2:68" ht="13.5" customHeight="1" thickBot="1">
      <c r="B23" s="229"/>
      <c r="C23" s="230"/>
      <c r="D23" s="230"/>
      <c r="E23" s="230"/>
      <c r="F23" s="230"/>
      <c r="G23" s="329"/>
      <c r="H23" s="330"/>
      <c r="I23" s="330"/>
      <c r="J23" s="330"/>
      <c r="K23" s="330"/>
      <c r="L23" s="330"/>
      <c r="M23" s="331"/>
      <c r="N23" s="230"/>
      <c r="O23" s="317"/>
      <c r="P23" s="319"/>
      <c r="Q23" s="318"/>
      <c r="R23" s="318"/>
      <c r="S23" s="319"/>
      <c r="U23" s="233"/>
      <c r="V23" s="233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88"/>
      <c r="AH23" s="285"/>
      <c r="AI23" s="317"/>
      <c r="AJ23" s="318"/>
      <c r="AK23" s="319"/>
      <c r="AL23" s="248"/>
      <c r="AN23" s="230"/>
      <c r="AO23" s="230"/>
      <c r="AP23" s="230"/>
      <c r="AQ23" s="329"/>
      <c r="AR23" s="330"/>
      <c r="AS23" s="330"/>
      <c r="AT23" s="330"/>
      <c r="AU23" s="330"/>
      <c r="AV23" s="330"/>
      <c r="AW23" s="331"/>
      <c r="AX23" s="230"/>
      <c r="AY23" s="309"/>
      <c r="AZ23" s="309"/>
      <c r="BA23" s="312"/>
      <c r="BB23" s="312"/>
      <c r="BC23" s="312"/>
      <c r="BD23" s="243"/>
      <c r="BE23" s="249"/>
      <c r="BF23" s="247"/>
      <c r="BG23" s="229"/>
      <c r="BH23" s="230"/>
      <c r="BO23" s="235"/>
      <c r="BP23" s="235"/>
    </row>
    <row r="24" spans="2:60" ht="13.5" customHeight="1" thickBot="1"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317"/>
      <c r="P24" s="319"/>
      <c r="Q24" s="318"/>
      <c r="R24" s="318"/>
      <c r="S24" s="319"/>
      <c r="U24" s="230"/>
      <c r="V24" s="230"/>
      <c r="W24" s="230"/>
      <c r="X24" s="230"/>
      <c r="Y24" s="326">
        <v>14</v>
      </c>
      <c r="Z24" s="327"/>
      <c r="AA24" s="327"/>
      <c r="AB24" s="327"/>
      <c r="AC24" s="327"/>
      <c r="AD24" s="327"/>
      <c r="AE24" s="328"/>
      <c r="AF24" s="230"/>
      <c r="AG24" s="288"/>
      <c r="AH24" s="285"/>
      <c r="AI24" s="317"/>
      <c r="AJ24" s="318"/>
      <c r="AK24" s="319"/>
      <c r="AL24" s="248"/>
      <c r="AN24" s="25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309"/>
      <c r="AZ24" s="309"/>
      <c r="BA24" s="312"/>
      <c r="BB24" s="312"/>
      <c r="BC24" s="312"/>
      <c r="BD24" s="243"/>
      <c r="BE24" s="249"/>
      <c r="BF24" s="247"/>
      <c r="BG24" s="229"/>
      <c r="BH24" s="230"/>
    </row>
    <row r="25" spans="2:60" ht="13.5" customHeight="1" thickBot="1">
      <c r="B25" s="229"/>
      <c r="C25" s="230"/>
      <c r="D25" s="230"/>
      <c r="E25" s="230"/>
      <c r="F25" s="230"/>
      <c r="G25" s="326">
        <v>3</v>
      </c>
      <c r="H25" s="327"/>
      <c r="I25" s="327"/>
      <c r="J25" s="327"/>
      <c r="K25" s="327"/>
      <c r="L25" s="327"/>
      <c r="M25" s="328"/>
      <c r="N25" s="230"/>
      <c r="O25" s="317"/>
      <c r="P25" s="319"/>
      <c r="Q25" s="318"/>
      <c r="R25" s="318"/>
      <c r="S25" s="319"/>
      <c r="U25" s="250"/>
      <c r="V25" s="250"/>
      <c r="W25" s="230"/>
      <c r="X25" s="230"/>
      <c r="Y25" s="329"/>
      <c r="Z25" s="330"/>
      <c r="AA25" s="330"/>
      <c r="AB25" s="330"/>
      <c r="AC25" s="330"/>
      <c r="AD25" s="330"/>
      <c r="AE25" s="331"/>
      <c r="AF25" s="230"/>
      <c r="AG25" s="286"/>
      <c r="AH25" s="283"/>
      <c r="AI25" s="320"/>
      <c r="AJ25" s="321"/>
      <c r="AK25" s="322"/>
      <c r="AL25" s="246"/>
      <c r="AN25" s="250"/>
      <c r="AO25" s="230"/>
      <c r="AP25" s="230"/>
      <c r="AQ25" s="326">
        <v>26</v>
      </c>
      <c r="AR25" s="327"/>
      <c r="AS25" s="327"/>
      <c r="AT25" s="327"/>
      <c r="AU25" s="327"/>
      <c r="AV25" s="327"/>
      <c r="AW25" s="328"/>
      <c r="AX25" s="230"/>
      <c r="AY25" s="309"/>
      <c r="AZ25" s="309"/>
      <c r="BA25" s="312"/>
      <c r="BB25" s="312"/>
      <c r="BC25" s="312"/>
      <c r="BD25" s="243"/>
      <c r="BF25" s="247"/>
      <c r="BG25" s="229"/>
      <c r="BH25" s="230"/>
    </row>
    <row r="26" spans="2:60" ht="13.5" customHeight="1" thickBot="1">
      <c r="B26" s="229"/>
      <c r="C26" s="230"/>
      <c r="D26" s="230"/>
      <c r="E26" s="230"/>
      <c r="F26" s="230"/>
      <c r="G26" s="329"/>
      <c r="H26" s="330"/>
      <c r="I26" s="330"/>
      <c r="J26" s="330"/>
      <c r="K26" s="330"/>
      <c r="L26" s="330"/>
      <c r="M26" s="331"/>
      <c r="N26" s="230"/>
      <c r="O26" s="317"/>
      <c r="P26" s="319"/>
      <c r="Q26" s="321"/>
      <c r="R26" s="321"/>
      <c r="S26" s="322"/>
      <c r="U26" s="250"/>
      <c r="V26" s="250"/>
      <c r="W26" s="25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42"/>
      <c r="AJ26" s="242"/>
      <c r="AK26" s="242"/>
      <c r="AL26" s="242"/>
      <c r="AN26" s="230"/>
      <c r="AO26" s="230"/>
      <c r="AP26" s="230"/>
      <c r="AQ26" s="329"/>
      <c r="AR26" s="330"/>
      <c r="AS26" s="330"/>
      <c r="AT26" s="330"/>
      <c r="AU26" s="330"/>
      <c r="AV26" s="330"/>
      <c r="AW26" s="331"/>
      <c r="AX26" s="230"/>
      <c r="AY26" s="310"/>
      <c r="AZ26" s="310"/>
      <c r="BA26" s="313"/>
      <c r="BB26" s="313"/>
      <c r="BC26" s="313"/>
      <c r="BD26" s="243"/>
      <c r="BF26" s="246"/>
      <c r="BG26" s="229"/>
      <c r="BH26" s="230"/>
    </row>
    <row r="27" spans="2:60" ht="13.5" customHeight="1" thickBot="1"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317"/>
      <c r="P27" s="319"/>
      <c r="Q27" s="248"/>
      <c r="R27" s="248"/>
      <c r="S27" s="248"/>
      <c r="U27" s="250"/>
      <c r="V27" s="250"/>
      <c r="W27" s="250"/>
      <c r="X27" s="230"/>
      <c r="Y27" s="326">
        <v>15</v>
      </c>
      <c r="Z27" s="327"/>
      <c r="AA27" s="327"/>
      <c r="AB27" s="327"/>
      <c r="AC27" s="327"/>
      <c r="AD27" s="327"/>
      <c r="AE27" s="328"/>
      <c r="AF27" s="230"/>
      <c r="AG27" s="284" t="s">
        <v>259</v>
      </c>
      <c r="AH27" s="316"/>
      <c r="AI27" s="284" t="s">
        <v>260</v>
      </c>
      <c r="AJ27" s="282"/>
      <c r="AK27" s="316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45"/>
      <c r="AZ27" s="245"/>
      <c r="BA27" s="245"/>
      <c r="BB27" s="230"/>
      <c r="BC27" s="230"/>
      <c r="BD27" s="230"/>
      <c r="BF27" s="246"/>
      <c r="BG27" s="229"/>
      <c r="BH27" s="230"/>
    </row>
    <row r="28" spans="2:60" ht="13.5" customHeight="1" thickBot="1">
      <c r="B28" s="229"/>
      <c r="C28" s="230"/>
      <c r="D28" s="230"/>
      <c r="E28" s="230"/>
      <c r="F28" s="230"/>
      <c r="G28" s="326">
        <v>4</v>
      </c>
      <c r="H28" s="327"/>
      <c r="I28" s="327"/>
      <c r="J28" s="327"/>
      <c r="K28" s="327"/>
      <c r="L28" s="327"/>
      <c r="M28" s="328"/>
      <c r="N28" s="230"/>
      <c r="O28" s="317"/>
      <c r="P28" s="319"/>
      <c r="Q28" s="282" t="s">
        <v>261</v>
      </c>
      <c r="R28" s="282"/>
      <c r="S28" s="316"/>
      <c r="U28" s="250"/>
      <c r="V28" s="250"/>
      <c r="W28" s="250"/>
      <c r="X28" s="230"/>
      <c r="Y28" s="329"/>
      <c r="Z28" s="330"/>
      <c r="AA28" s="330"/>
      <c r="AB28" s="330"/>
      <c r="AC28" s="330"/>
      <c r="AD28" s="330"/>
      <c r="AE28" s="331"/>
      <c r="AF28" s="230"/>
      <c r="AG28" s="317"/>
      <c r="AH28" s="319"/>
      <c r="AI28" s="317"/>
      <c r="AJ28" s="318"/>
      <c r="AK28" s="319"/>
      <c r="AN28" s="250"/>
      <c r="AO28" s="250"/>
      <c r="AP28" s="230"/>
      <c r="AQ28" s="326">
        <v>27</v>
      </c>
      <c r="AR28" s="327"/>
      <c r="AS28" s="327"/>
      <c r="AT28" s="327"/>
      <c r="AU28" s="327"/>
      <c r="AV28" s="327"/>
      <c r="AW28" s="328"/>
      <c r="AX28" s="230"/>
      <c r="AY28" s="315" t="s">
        <v>75</v>
      </c>
      <c r="AZ28" s="323"/>
      <c r="BA28" s="316" t="s">
        <v>260</v>
      </c>
      <c r="BB28" s="311"/>
      <c r="BC28" s="311"/>
      <c r="BD28" s="243"/>
      <c r="BF28" s="246"/>
      <c r="BG28" s="229"/>
      <c r="BH28" s="230"/>
    </row>
    <row r="29" spans="2:61" ht="13.5" customHeight="1" thickBot="1">
      <c r="B29" s="229"/>
      <c r="C29" s="230"/>
      <c r="D29" s="230"/>
      <c r="E29" s="230"/>
      <c r="F29" s="230"/>
      <c r="G29" s="329"/>
      <c r="H29" s="330"/>
      <c r="I29" s="330"/>
      <c r="J29" s="330"/>
      <c r="K29" s="330"/>
      <c r="L29" s="330"/>
      <c r="M29" s="331"/>
      <c r="N29" s="230"/>
      <c r="O29" s="317"/>
      <c r="P29" s="319"/>
      <c r="Q29" s="318"/>
      <c r="R29" s="318"/>
      <c r="S29" s="319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317"/>
      <c r="AH29" s="319"/>
      <c r="AI29" s="317"/>
      <c r="AJ29" s="318"/>
      <c r="AK29" s="319"/>
      <c r="AN29" s="250"/>
      <c r="AO29" s="250"/>
      <c r="AP29" s="230"/>
      <c r="AQ29" s="329"/>
      <c r="AR29" s="330"/>
      <c r="AS29" s="330"/>
      <c r="AT29" s="330"/>
      <c r="AU29" s="330"/>
      <c r="AV29" s="330"/>
      <c r="AW29" s="331"/>
      <c r="AX29" s="230"/>
      <c r="AY29" s="288"/>
      <c r="AZ29" s="324"/>
      <c r="BA29" s="319"/>
      <c r="BB29" s="312"/>
      <c r="BC29" s="312"/>
      <c r="BD29" s="243"/>
      <c r="BF29" s="246"/>
      <c r="BG29" s="229"/>
      <c r="BH29" s="230"/>
      <c r="BI29" s="230"/>
    </row>
    <row r="30" spans="2:66" ht="13.5" customHeight="1" thickBot="1"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317"/>
      <c r="P30" s="319"/>
      <c r="Q30" s="318"/>
      <c r="R30" s="318"/>
      <c r="S30" s="319"/>
      <c r="U30" s="230"/>
      <c r="V30" s="230"/>
      <c r="W30" s="230"/>
      <c r="X30" s="230"/>
      <c r="Y30" s="326">
        <v>16</v>
      </c>
      <c r="Z30" s="327"/>
      <c r="AA30" s="327"/>
      <c r="AB30" s="327"/>
      <c r="AC30" s="327"/>
      <c r="AD30" s="327"/>
      <c r="AE30" s="328"/>
      <c r="AF30" s="230"/>
      <c r="AG30" s="317"/>
      <c r="AH30" s="319"/>
      <c r="AI30" s="317"/>
      <c r="AJ30" s="318"/>
      <c r="AK30" s="319"/>
      <c r="AN30" s="250"/>
      <c r="AO30" s="250"/>
      <c r="AP30" s="230"/>
      <c r="AQ30" s="230"/>
      <c r="AR30" s="230"/>
      <c r="AS30" s="230"/>
      <c r="AT30" s="230"/>
      <c r="AU30" s="230"/>
      <c r="AV30" s="230"/>
      <c r="AW30" s="230"/>
      <c r="AX30" s="230"/>
      <c r="AY30" s="288"/>
      <c r="AZ30" s="324"/>
      <c r="BA30" s="319"/>
      <c r="BB30" s="312"/>
      <c r="BC30" s="312"/>
      <c r="BD30" s="243"/>
      <c r="BF30" s="242"/>
      <c r="BG30" s="229"/>
      <c r="BH30" s="230"/>
      <c r="BI30" s="251"/>
      <c r="BJ30" s="251"/>
      <c r="BK30" s="251"/>
      <c r="BL30" s="230"/>
      <c r="BM30" s="230"/>
      <c r="BN30" s="230"/>
    </row>
    <row r="31" spans="2:66" ht="13.5" customHeight="1" thickBot="1">
      <c r="B31" s="229"/>
      <c r="C31" s="230"/>
      <c r="D31" s="230"/>
      <c r="E31" s="230"/>
      <c r="F31" s="230"/>
      <c r="G31" s="326">
        <v>5</v>
      </c>
      <c r="H31" s="327"/>
      <c r="I31" s="327"/>
      <c r="J31" s="327"/>
      <c r="K31" s="327"/>
      <c r="L31" s="327"/>
      <c r="M31" s="328"/>
      <c r="N31" s="230"/>
      <c r="O31" s="317"/>
      <c r="P31" s="319"/>
      <c r="Q31" s="318"/>
      <c r="R31" s="318"/>
      <c r="S31" s="319"/>
      <c r="U31" s="233"/>
      <c r="V31" s="233"/>
      <c r="W31" s="230"/>
      <c r="X31" s="230"/>
      <c r="Y31" s="329"/>
      <c r="Z31" s="330"/>
      <c r="AA31" s="330"/>
      <c r="AB31" s="330"/>
      <c r="AC31" s="330"/>
      <c r="AD31" s="330"/>
      <c r="AE31" s="331"/>
      <c r="AF31" s="230"/>
      <c r="AG31" s="317"/>
      <c r="AH31" s="319"/>
      <c r="AI31" s="317"/>
      <c r="AJ31" s="318"/>
      <c r="AK31" s="319"/>
      <c r="AN31" s="230"/>
      <c r="AO31" s="230"/>
      <c r="AP31" s="230"/>
      <c r="AQ31" s="326">
        <v>28</v>
      </c>
      <c r="AR31" s="327"/>
      <c r="AS31" s="327"/>
      <c r="AT31" s="327"/>
      <c r="AU31" s="327"/>
      <c r="AV31" s="327"/>
      <c r="AW31" s="328"/>
      <c r="AX31" s="230"/>
      <c r="AY31" s="288"/>
      <c r="AZ31" s="324"/>
      <c r="BA31" s="319"/>
      <c r="BB31" s="312"/>
      <c r="BC31" s="312"/>
      <c r="BD31" s="243"/>
      <c r="BF31" s="230"/>
      <c r="BG31" s="229"/>
      <c r="BH31" s="230"/>
      <c r="BI31" s="251"/>
      <c r="BJ31" s="251"/>
      <c r="BK31" s="251"/>
      <c r="BL31" s="230"/>
      <c r="BM31" s="230"/>
      <c r="BN31" s="230"/>
    </row>
    <row r="32" spans="2:66" ht="13.5" customHeight="1" thickBot="1">
      <c r="B32" s="229"/>
      <c r="C32" s="230"/>
      <c r="D32" s="230"/>
      <c r="E32" s="230"/>
      <c r="F32" s="230"/>
      <c r="G32" s="329"/>
      <c r="H32" s="330"/>
      <c r="I32" s="330"/>
      <c r="J32" s="330"/>
      <c r="K32" s="330"/>
      <c r="L32" s="330"/>
      <c r="M32" s="331"/>
      <c r="N32" s="230"/>
      <c r="O32" s="317"/>
      <c r="P32" s="319"/>
      <c r="Q32" s="321"/>
      <c r="R32" s="321"/>
      <c r="S32" s="322"/>
      <c r="U32" s="233"/>
      <c r="V32" s="233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317"/>
      <c r="AH32" s="319"/>
      <c r="AI32" s="317"/>
      <c r="AJ32" s="318"/>
      <c r="AK32" s="319"/>
      <c r="AN32" s="230"/>
      <c r="AO32" s="230"/>
      <c r="AP32" s="230"/>
      <c r="AQ32" s="329"/>
      <c r="AR32" s="330"/>
      <c r="AS32" s="330"/>
      <c r="AT32" s="330"/>
      <c r="AU32" s="330"/>
      <c r="AV32" s="330"/>
      <c r="AW32" s="331"/>
      <c r="AX32" s="230"/>
      <c r="AY32" s="288"/>
      <c r="AZ32" s="324"/>
      <c r="BA32" s="319"/>
      <c r="BB32" s="312"/>
      <c r="BC32" s="312"/>
      <c r="BD32" s="243"/>
      <c r="BF32" s="246"/>
      <c r="BG32" s="229"/>
      <c r="BI32" s="251"/>
      <c r="BJ32" s="251"/>
      <c r="BK32" s="251"/>
      <c r="BL32" s="230"/>
      <c r="BM32" s="230"/>
      <c r="BN32" s="230"/>
    </row>
    <row r="33" spans="2:66" ht="13.5" customHeight="1" thickBot="1"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317"/>
      <c r="P33" s="319"/>
      <c r="Q33" s="248"/>
      <c r="R33" s="248"/>
      <c r="S33" s="248"/>
      <c r="U33" s="230"/>
      <c r="V33" s="230"/>
      <c r="W33" s="230"/>
      <c r="X33" s="230"/>
      <c r="Y33" s="326">
        <v>17</v>
      </c>
      <c r="Z33" s="327"/>
      <c r="AA33" s="327"/>
      <c r="AB33" s="327"/>
      <c r="AC33" s="327"/>
      <c r="AD33" s="327"/>
      <c r="AE33" s="328"/>
      <c r="AF33" s="230"/>
      <c r="AG33" s="317"/>
      <c r="AH33" s="319"/>
      <c r="AI33" s="317"/>
      <c r="AJ33" s="318"/>
      <c r="AK33" s="319"/>
      <c r="AN33" s="233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88"/>
      <c r="AZ33" s="324"/>
      <c r="BA33" s="319"/>
      <c r="BB33" s="312"/>
      <c r="BC33" s="312"/>
      <c r="BD33" s="243"/>
      <c r="BE33" s="246"/>
      <c r="BF33" s="246"/>
      <c r="BG33" s="229"/>
      <c r="BI33" s="251"/>
      <c r="BJ33" s="251"/>
      <c r="BK33" s="251"/>
      <c r="BL33" s="230"/>
      <c r="BM33" s="230"/>
      <c r="BN33" s="230"/>
    </row>
    <row r="34" spans="2:66" ht="13.5" customHeight="1" thickBot="1">
      <c r="B34" s="229"/>
      <c r="C34" s="230"/>
      <c r="D34" s="230"/>
      <c r="E34" s="230"/>
      <c r="F34" s="230"/>
      <c r="G34" s="326">
        <v>6</v>
      </c>
      <c r="H34" s="327"/>
      <c r="I34" s="327"/>
      <c r="J34" s="327"/>
      <c r="K34" s="327"/>
      <c r="L34" s="327"/>
      <c r="M34" s="328"/>
      <c r="N34" s="230"/>
      <c r="O34" s="317"/>
      <c r="P34" s="319"/>
      <c r="Q34" s="282" t="s">
        <v>262</v>
      </c>
      <c r="R34" s="282"/>
      <c r="S34" s="316"/>
      <c r="U34" s="230"/>
      <c r="V34" s="230"/>
      <c r="W34" s="230"/>
      <c r="X34" s="230"/>
      <c r="Y34" s="329"/>
      <c r="Z34" s="330"/>
      <c r="AA34" s="330"/>
      <c r="AB34" s="330"/>
      <c r="AC34" s="330"/>
      <c r="AD34" s="330"/>
      <c r="AE34" s="331"/>
      <c r="AF34" s="230"/>
      <c r="AG34" s="317"/>
      <c r="AH34" s="319"/>
      <c r="AI34" s="320"/>
      <c r="AJ34" s="321"/>
      <c r="AK34" s="322"/>
      <c r="AN34" s="233"/>
      <c r="AO34" s="230"/>
      <c r="AP34" s="230"/>
      <c r="AQ34" s="326">
        <v>29</v>
      </c>
      <c r="AR34" s="327"/>
      <c r="AS34" s="327"/>
      <c r="AT34" s="327"/>
      <c r="AU34" s="327"/>
      <c r="AV34" s="327"/>
      <c r="AW34" s="328"/>
      <c r="AX34" s="230"/>
      <c r="AY34" s="288"/>
      <c r="AZ34" s="324"/>
      <c r="BA34" s="319"/>
      <c r="BB34" s="312"/>
      <c r="BC34" s="312"/>
      <c r="BD34" s="243"/>
      <c r="BE34" s="246"/>
      <c r="BF34" s="246"/>
      <c r="BG34" s="229"/>
      <c r="BI34" s="251"/>
      <c r="BJ34" s="251"/>
      <c r="BK34" s="251"/>
      <c r="BL34" s="230"/>
      <c r="BM34" s="230"/>
      <c r="BN34" s="230"/>
    </row>
    <row r="35" spans="2:66" ht="13.5" customHeight="1" thickBot="1">
      <c r="B35" s="229"/>
      <c r="C35" s="230"/>
      <c r="D35" s="230"/>
      <c r="E35" s="230"/>
      <c r="F35" s="230"/>
      <c r="G35" s="329"/>
      <c r="H35" s="330"/>
      <c r="I35" s="330"/>
      <c r="J35" s="330"/>
      <c r="K35" s="330"/>
      <c r="L35" s="330"/>
      <c r="M35" s="331"/>
      <c r="N35" s="230"/>
      <c r="O35" s="317"/>
      <c r="P35" s="319"/>
      <c r="Q35" s="318"/>
      <c r="R35" s="318"/>
      <c r="S35" s="319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317"/>
      <c r="AH35" s="319"/>
      <c r="AI35" s="248"/>
      <c r="AJ35" s="248"/>
      <c r="AK35" s="248"/>
      <c r="AN35" s="230"/>
      <c r="AO35" s="230"/>
      <c r="AP35" s="230"/>
      <c r="AQ35" s="329"/>
      <c r="AR35" s="330"/>
      <c r="AS35" s="330"/>
      <c r="AT35" s="330"/>
      <c r="AU35" s="330"/>
      <c r="AV35" s="330"/>
      <c r="AW35" s="331"/>
      <c r="AX35" s="230"/>
      <c r="AY35" s="288"/>
      <c r="AZ35" s="324"/>
      <c r="BA35" s="322"/>
      <c r="BB35" s="313"/>
      <c r="BC35" s="313"/>
      <c r="BD35" s="243"/>
      <c r="BE35" s="249"/>
      <c r="BF35" s="247"/>
      <c r="BG35" s="229"/>
      <c r="BI35" s="251"/>
      <c r="BJ35" s="251"/>
      <c r="BK35" s="251"/>
      <c r="BL35" s="230"/>
      <c r="BM35" s="230"/>
      <c r="BN35" s="230"/>
    </row>
    <row r="36" spans="2:66" ht="13.5" customHeight="1" thickBot="1"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317"/>
      <c r="P36" s="319"/>
      <c r="Q36" s="318"/>
      <c r="R36" s="318"/>
      <c r="S36" s="319"/>
      <c r="U36" s="230"/>
      <c r="V36" s="230"/>
      <c r="W36" s="230"/>
      <c r="X36" s="230"/>
      <c r="Y36" s="326">
        <v>18</v>
      </c>
      <c r="Z36" s="327"/>
      <c r="AA36" s="327"/>
      <c r="AB36" s="327"/>
      <c r="AC36" s="327"/>
      <c r="AD36" s="327"/>
      <c r="AE36" s="328"/>
      <c r="AF36" s="230"/>
      <c r="AG36" s="317"/>
      <c r="AH36" s="319"/>
      <c r="AI36" s="284" t="s">
        <v>261</v>
      </c>
      <c r="AJ36" s="282"/>
      <c r="AK36" s="316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88"/>
      <c r="AZ36" s="324"/>
      <c r="BA36" s="242"/>
      <c r="BB36" s="243"/>
      <c r="BC36" s="230"/>
      <c r="BD36" s="249"/>
      <c r="BE36" s="249"/>
      <c r="BF36" s="247"/>
      <c r="BG36" s="229"/>
      <c r="BI36" s="251"/>
      <c r="BJ36" s="251"/>
      <c r="BK36" s="251"/>
      <c r="BL36" s="230"/>
      <c r="BM36" s="230"/>
      <c r="BN36" s="230"/>
    </row>
    <row r="37" spans="2:66" ht="13.5" customHeight="1" thickBot="1">
      <c r="B37" s="229"/>
      <c r="C37" s="230"/>
      <c r="D37" s="230"/>
      <c r="E37" s="230"/>
      <c r="F37" s="230"/>
      <c r="G37" s="326">
        <v>7</v>
      </c>
      <c r="H37" s="327"/>
      <c r="I37" s="327"/>
      <c r="J37" s="327"/>
      <c r="K37" s="327"/>
      <c r="L37" s="327"/>
      <c r="M37" s="328"/>
      <c r="N37" s="230"/>
      <c r="O37" s="317"/>
      <c r="P37" s="319"/>
      <c r="Q37" s="318"/>
      <c r="R37" s="318"/>
      <c r="S37" s="319"/>
      <c r="U37" s="230"/>
      <c r="V37" s="230"/>
      <c r="W37" s="230"/>
      <c r="X37" s="230"/>
      <c r="Y37" s="329"/>
      <c r="Z37" s="330"/>
      <c r="AA37" s="330"/>
      <c r="AB37" s="330"/>
      <c r="AC37" s="330"/>
      <c r="AD37" s="330"/>
      <c r="AE37" s="331"/>
      <c r="AF37" s="230"/>
      <c r="AG37" s="317"/>
      <c r="AH37" s="319"/>
      <c r="AI37" s="317"/>
      <c r="AJ37" s="318"/>
      <c r="AK37" s="319"/>
      <c r="AN37" s="230"/>
      <c r="AO37" s="230"/>
      <c r="AP37" s="230"/>
      <c r="AQ37" s="326">
        <v>30</v>
      </c>
      <c r="AR37" s="327"/>
      <c r="AS37" s="327"/>
      <c r="AT37" s="327"/>
      <c r="AU37" s="327"/>
      <c r="AV37" s="327"/>
      <c r="AW37" s="328"/>
      <c r="AX37" s="230"/>
      <c r="AY37" s="288"/>
      <c r="AZ37" s="324"/>
      <c r="BA37" s="282" t="s">
        <v>261</v>
      </c>
      <c r="BB37" s="282"/>
      <c r="BC37" s="316"/>
      <c r="BD37" s="243"/>
      <c r="BE37" s="249"/>
      <c r="BF37" s="247"/>
      <c r="BG37" s="229"/>
      <c r="BI37" s="251"/>
      <c r="BJ37" s="251"/>
      <c r="BK37" s="251"/>
      <c r="BL37" s="230"/>
      <c r="BM37" s="230"/>
      <c r="BN37" s="230"/>
    </row>
    <row r="38" spans="2:66" ht="13.5" customHeight="1" thickBot="1">
      <c r="B38" s="229"/>
      <c r="C38" s="230"/>
      <c r="D38" s="230"/>
      <c r="E38" s="230"/>
      <c r="F38" s="230"/>
      <c r="G38" s="329"/>
      <c r="H38" s="330"/>
      <c r="I38" s="330"/>
      <c r="J38" s="330"/>
      <c r="K38" s="330"/>
      <c r="L38" s="330"/>
      <c r="M38" s="331"/>
      <c r="N38" s="230"/>
      <c r="O38" s="320"/>
      <c r="P38" s="322"/>
      <c r="Q38" s="321"/>
      <c r="R38" s="321"/>
      <c r="S38" s="322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317"/>
      <c r="AH38" s="319"/>
      <c r="AI38" s="317"/>
      <c r="AJ38" s="318"/>
      <c r="AK38" s="319"/>
      <c r="AN38" s="230"/>
      <c r="AO38" s="230"/>
      <c r="AP38" s="230"/>
      <c r="AQ38" s="329"/>
      <c r="AR38" s="330"/>
      <c r="AS38" s="330"/>
      <c r="AT38" s="330"/>
      <c r="AU38" s="330"/>
      <c r="AV38" s="330"/>
      <c r="AW38" s="331"/>
      <c r="AX38" s="230"/>
      <c r="AY38" s="288"/>
      <c r="AZ38" s="324"/>
      <c r="BA38" s="318"/>
      <c r="BB38" s="318"/>
      <c r="BC38" s="319"/>
      <c r="BD38" s="243"/>
      <c r="BE38" s="246"/>
      <c r="BF38" s="246"/>
      <c r="BG38" s="229"/>
      <c r="BI38" s="251"/>
      <c r="BJ38" s="251"/>
      <c r="BK38" s="251"/>
      <c r="BL38" s="251"/>
      <c r="BM38" s="251"/>
      <c r="BN38" s="251"/>
    </row>
    <row r="39" spans="2:65" ht="13.5" customHeight="1" thickBot="1"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45"/>
      <c r="P39" s="245"/>
      <c r="Q39" s="245"/>
      <c r="R39" s="243"/>
      <c r="S39" s="243"/>
      <c r="T39" s="243"/>
      <c r="U39" s="230"/>
      <c r="V39" s="230"/>
      <c r="W39" s="230"/>
      <c r="X39" s="230"/>
      <c r="Y39" s="326">
        <v>19</v>
      </c>
      <c r="Z39" s="327"/>
      <c r="AA39" s="327"/>
      <c r="AB39" s="327"/>
      <c r="AC39" s="327"/>
      <c r="AD39" s="327"/>
      <c r="AE39" s="328"/>
      <c r="AF39" s="230"/>
      <c r="AG39" s="317"/>
      <c r="AH39" s="319"/>
      <c r="AI39" s="317"/>
      <c r="AJ39" s="318"/>
      <c r="AK39" s="319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88"/>
      <c r="AZ39" s="324"/>
      <c r="BA39" s="318"/>
      <c r="BB39" s="318"/>
      <c r="BC39" s="319"/>
      <c r="BD39" s="243"/>
      <c r="BE39" s="246"/>
      <c r="BF39" s="246"/>
      <c r="BG39" s="229"/>
      <c r="BI39" s="251"/>
      <c r="BJ39" s="251"/>
      <c r="BK39" s="251"/>
      <c r="BL39" s="251"/>
      <c r="BM39" s="251"/>
    </row>
    <row r="40" spans="2:65" ht="13.5" customHeight="1" thickBot="1">
      <c r="B40" s="229"/>
      <c r="C40" s="230"/>
      <c r="D40" s="230"/>
      <c r="E40" s="230"/>
      <c r="F40" s="230"/>
      <c r="G40" s="326">
        <v>8</v>
      </c>
      <c r="H40" s="327"/>
      <c r="I40" s="327"/>
      <c r="J40" s="327"/>
      <c r="K40" s="327"/>
      <c r="L40" s="327"/>
      <c r="M40" s="328"/>
      <c r="N40" s="230"/>
      <c r="O40" s="284" t="s">
        <v>285</v>
      </c>
      <c r="P40" s="316"/>
      <c r="Q40" s="282" t="s">
        <v>260</v>
      </c>
      <c r="R40" s="282"/>
      <c r="S40" s="316"/>
      <c r="U40" s="233"/>
      <c r="V40" s="233"/>
      <c r="W40" s="230"/>
      <c r="X40" s="230"/>
      <c r="Y40" s="329"/>
      <c r="Z40" s="330"/>
      <c r="AA40" s="330"/>
      <c r="AB40" s="330"/>
      <c r="AC40" s="330"/>
      <c r="AD40" s="330"/>
      <c r="AE40" s="331"/>
      <c r="AF40" s="230"/>
      <c r="AG40" s="317"/>
      <c r="AH40" s="319"/>
      <c r="AI40" s="320"/>
      <c r="AJ40" s="321"/>
      <c r="AK40" s="322"/>
      <c r="AN40" s="230"/>
      <c r="AO40" s="230"/>
      <c r="AP40" s="230"/>
      <c r="AQ40" s="326">
        <v>31</v>
      </c>
      <c r="AR40" s="327"/>
      <c r="AS40" s="327"/>
      <c r="AT40" s="327"/>
      <c r="AU40" s="327"/>
      <c r="AV40" s="327"/>
      <c r="AW40" s="328"/>
      <c r="AX40" s="230"/>
      <c r="AY40" s="288"/>
      <c r="AZ40" s="324"/>
      <c r="BA40" s="318"/>
      <c r="BB40" s="318"/>
      <c r="BC40" s="319"/>
      <c r="BD40" s="243"/>
      <c r="BE40" s="246"/>
      <c r="BF40" s="246"/>
      <c r="BG40" s="229"/>
      <c r="BI40" s="251"/>
      <c r="BJ40" s="251"/>
      <c r="BK40" s="251"/>
      <c r="BL40" s="251"/>
      <c r="BM40" s="251"/>
    </row>
    <row r="41" spans="2:65" ht="13.5" customHeight="1" thickBot="1">
      <c r="B41" s="229"/>
      <c r="C41" s="230"/>
      <c r="D41" s="230"/>
      <c r="E41" s="230"/>
      <c r="F41" s="230"/>
      <c r="G41" s="329"/>
      <c r="H41" s="330"/>
      <c r="I41" s="330"/>
      <c r="J41" s="330"/>
      <c r="K41" s="330"/>
      <c r="L41" s="330"/>
      <c r="M41" s="331"/>
      <c r="N41" s="230"/>
      <c r="O41" s="317"/>
      <c r="P41" s="319"/>
      <c r="Q41" s="318"/>
      <c r="R41" s="318"/>
      <c r="S41" s="319"/>
      <c r="U41" s="233"/>
      <c r="V41" s="233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317"/>
      <c r="AH41" s="319"/>
      <c r="AI41" s="248"/>
      <c r="AJ41" s="248"/>
      <c r="AK41" s="248"/>
      <c r="AN41" s="230"/>
      <c r="AO41" s="230"/>
      <c r="AP41" s="230"/>
      <c r="AQ41" s="329"/>
      <c r="AR41" s="330"/>
      <c r="AS41" s="330"/>
      <c r="AT41" s="330"/>
      <c r="AU41" s="330"/>
      <c r="AV41" s="330"/>
      <c r="AW41" s="331"/>
      <c r="AX41" s="230"/>
      <c r="AY41" s="286"/>
      <c r="AZ41" s="325"/>
      <c r="BA41" s="321"/>
      <c r="BB41" s="321"/>
      <c r="BC41" s="322"/>
      <c r="BD41" s="243"/>
      <c r="BE41" s="246"/>
      <c r="BF41" s="246"/>
      <c r="BG41" s="229"/>
      <c r="BI41" s="251"/>
      <c r="BJ41" s="251"/>
      <c r="BK41" s="251"/>
      <c r="BL41" s="251"/>
      <c r="BM41" s="251"/>
    </row>
    <row r="42" spans="2:65" ht="13.5" customHeight="1" thickBot="1">
      <c r="B42" s="229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317"/>
      <c r="P42" s="319"/>
      <c r="Q42" s="318"/>
      <c r="R42" s="318"/>
      <c r="S42" s="319"/>
      <c r="U42" s="230"/>
      <c r="V42" s="230"/>
      <c r="W42" s="230"/>
      <c r="X42" s="230"/>
      <c r="Y42" s="326">
        <v>20</v>
      </c>
      <c r="Z42" s="327"/>
      <c r="AA42" s="327"/>
      <c r="AB42" s="327"/>
      <c r="AC42" s="327"/>
      <c r="AD42" s="327"/>
      <c r="AE42" s="328"/>
      <c r="AF42" s="230"/>
      <c r="AG42" s="317"/>
      <c r="AH42" s="319"/>
      <c r="AI42" s="284" t="s">
        <v>262</v>
      </c>
      <c r="AJ42" s="282"/>
      <c r="AK42" s="316"/>
      <c r="AN42" s="233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42"/>
      <c r="AZ42" s="242"/>
      <c r="BA42" s="242"/>
      <c r="BB42" s="243"/>
      <c r="BC42" s="243"/>
      <c r="BD42" s="243"/>
      <c r="BE42" s="242"/>
      <c r="BF42" s="242"/>
      <c r="BG42" s="229"/>
      <c r="BI42" s="251"/>
      <c r="BJ42" s="251"/>
      <c r="BK42" s="251"/>
      <c r="BL42" s="251"/>
      <c r="BM42" s="251"/>
    </row>
    <row r="43" spans="2:65" ht="13.5" customHeight="1" thickBot="1">
      <c r="B43" s="229"/>
      <c r="C43" s="230"/>
      <c r="D43" s="230"/>
      <c r="E43" s="230"/>
      <c r="F43" s="230"/>
      <c r="G43" s="326">
        <v>9</v>
      </c>
      <c r="H43" s="327"/>
      <c r="I43" s="327"/>
      <c r="J43" s="327"/>
      <c r="K43" s="327"/>
      <c r="L43" s="327"/>
      <c r="M43" s="328"/>
      <c r="N43" s="230"/>
      <c r="O43" s="317"/>
      <c r="P43" s="319"/>
      <c r="Q43" s="318"/>
      <c r="R43" s="318"/>
      <c r="S43" s="319"/>
      <c r="U43" s="230"/>
      <c r="V43" s="230"/>
      <c r="W43" s="230"/>
      <c r="X43" s="230"/>
      <c r="Y43" s="329"/>
      <c r="Z43" s="330"/>
      <c r="AA43" s="330"/>
      <c r="AB43" s="330"/>
      <c r="AC43" s="330"/>
      <c r="AD43" s="330"/>
      <c r="AE43" s="331"/>
      <c r="AF43" s="230"/>
      <c r="AG43" s="317"/>
      <c r="AH43" s="319"/>
      <c r="AI43" s="317"/>
      <c r="AJ43" s="318"/>
      <c r="AK43" s="319"/>
      <c r="AN43" s="250"/>
      <c r="AO43" s="250"/>
      <c r="AP43" s="230"/>
      <c r="AQ43" s="326">
        <v>32</v>
      </c>
      <c r="AR43" s="327"/>
      <c r="AS43" s="327"/>
      <c r="AT43" s="327"/>
      <c r="AU43" s="327"/>
      <c r="AV43" s="327"/>
      <c r="AW43" s="328"/>
      <c r="AX43" s="230"/>
      <c r="AY43" s="308" t="s">
        <v>77</v>
      </c>
      <c r="AZ43" s="308"/>
      <c r="BA43" s="311" t="s">
        <v>260</v>
      </c>
      <c r="BB43" s="311"/>
      <c r="BC43" s="311"/>
      <c r="BD43" s="243"/>
      <c r="BE43" s="230"/>
      <c r="BF43" s="230"/>
      <c r="BG43" s="229"/>
      <c r="BI43" s="251"/>
      <c r="BJ43" s="251"/>
      <c r="BK43" s="251"/>
      <c r="BL43" s="251"/>
      <c r="BM43" s="251"/>
    </row>
    <row r="44" spans="2:65" ht="13.5" customHeight="1" thickBot="1">
      <c r="B44" s="229"/>
      <c r="C44" s="230"/>
      <c r="D44" s="230"/>
      <c r="E44" s="230"/>
      <c r="F44" s="230"/>
      <c r="G44" s="329"/>
      <c r="H44" s="330"/>
      <c r="I44" s="330"/>
      <c r="J44" s="330"/>
      <c r="K44" s="330"/>
      <c r="L44" s="330"/>
      <c r="M44" s="331"/>
      <c r="N44" s="230"/>
      <c r="O44" s="317"/>
      <c r="P44" s="319"/>
      <c r="Q44" s="318"/>
      <c r="R44" s="318"/>
      <c r="S44" s="319"/>
      <c r="U44" s="250"/>
      <c r="V44" s="250"/>
      <c r="W44" s="250"/>
      <c r="X44" s="230"/>
      <c r="Y44" s="230"/>
      <c r="Z44" s="230"/>
      <c r="AA44" s="230"/>
      <c r="AB44" s="230"/>
      <c r="AC44" s="230"/>
      <c r="AD44" s="230"/>
      <c r="AE44" s="230"/>
      <c r="AF44" s="230"/>
      <c r="AG44" s="317"/>
      <c r="AH44" s="319"/>
      <c r="AI44" s="317"/>
      <c r="AJ44" s="318"/>
      <c r="AK44" s="319"/>
      <c r="AN44" s="250"/>
      <c r="AO44" s="250"/>
      <c r="AP44" s="230"/>
      <c r="AQ44" s="329"/>
      <c r="AR44" s="330"/>
      <c r="AS44" s="330"/>
      <c r="AT44" s="330"/>
      <c r="AU44" s="330"/>
      <c r="AV44" s="330"/>
      <c r="AW44" s="331"/>
      <c r="AX44" s="230"/>
      <c r="AY44" s="309"/>
      <c r="AZ44" s="309"/>
      <c r="BA44" s="312"/>
      <c r="BB44" s="312"/>
      <c r="BC44" s="312"/>
      <c r="BD44" s="243"/>
      <c r="BE44" s="246"/>
      <c r="BF44" s="246"/>
      <c r="BG44" s="229"/>
      <c r="BI44" s="251"/>
      <c r="BJ44" s="251"/>
      <c r="BK44" s="251"/>
      <c r="BL44" s="251"/>
      <c r="BM44" s="251"/>
    </row>
    <row r="45" spans="2:65" ht="13.5" customHeight="1" thickBot="1"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317"/>
      <c r="P45" s="319"/>
      <c r="Q45" s="318"/>
      <c r="R45" s="318"/>
      <c r="S45" s="319"/>
      <c r="U45" s="250"/>
      <c r="V45" s="250"/>
      <c r="W45" s="250"/>
      <c r="X45" s="230"/>
      <c r="Y45" s="326">
        <v>21</v>
      </c>
      <c r="Z45" s="327"/>
      <c r="AA45" s="327"/>
      <c r="AB45" s="327"/>
      <c r="AC45" s="327"/>
      <c r="AD45" s="327"/>
      <c r="AE45" s="328"/>
      <c r="AF45" s="230"/>
      <c r="AG45" s="317"/>
      <c r="AH45" s="319"/>
      <c r="AI45" s="317"/>
      <c r="AJ45" s="318"/>
      <c r="AK45" s="319"/>
      <c r="AN45" s="250"/>
      <c r="AO45" s="250"/>
      <c r="AP45" s="230"/>
      <c r="AQ45" s="230"/>
      <c r="AR45" s="230"/>
      <c r="AS45" s="230"/>
      <c r="AT45" s="230"/>
      <c r="AU45" s="230"/>
      <c r="AV45" s="230"/>
      <c r="AW45" s="230"/>
      <c r="AX45" s="230"/>
      <c r="AY45" s="309"/>
      <c r="AZ45" s="309"/>
      <c r="BA45" s="312"/>
      <c r="BB45" s="312"/>
      <c r="BC45" s="312"/>
      <c r="BD45" s="246"/>
      <c r="BE45" s="246"/>
      <c r="BF45" s="246"/>
      <c r="BG45" s="229"/>
      <c r="BI45" s="251"/>
      <c r="BJ45" s="251"/>
      <c r="BK45" s="251"/>
      <c r="BL45" s="251"/>
      <c r="BM45" s="251"/>
    </row>
    <row r="46" spans="2:65" ht="13.5" customHeight="1" thickBot="1">
      <c r="B46" s="229"/>
      <c r="C46" s="230"/>
      <c r="D46" s="230"/>
      <c r="E46" s="230"/>
      <c r="F46" s="230"/>
      <c r="G46" s="326">
        <v>10</v>
      </c>
      <c r="H46" s="327"/>
      <c r="I46" s="327"/>
      <c r="J46" s="327"/>
      <c r="K46" s="327"/>
      <c r="L46" s="327"/>
      <c r="M46" s="328"/>
      <c r="N46" s="230"/>
      <c r="O46" s="317"/>
      <c r="P46" s="319"/>
      <c r="Q46" s="318"/>
      <c r="R46" s="318"/>
      <c r="S46" s="319"/>
      <c r="U46" s="250"/>
      <c r="V46" s="250"/>
      <c r="W46" s="250"/>
      <c r="X46" s="230"/>
      <c r="Y46" s="329"/>
      <c r="Z46" s="330"/>
      <c r="AA46" s="330"/>
      <c r="AB46" s="330"/>
      <c r="AC46" s="330"/>
      <c r="AD46" s="330"/>
      <c r="AE46" s="331"/>
      <c r="AF46" s="230"/>
      <c r="AG46" s="320"/>
      <c r="AH46" s="322"/>
      <c r="AI46" s="320"/>
      <c r="AJ46" s="321"/>
      <c r="AK46" s="322"/>
      <c r="AM46" s="250"/>
      <c r="AN46" s="230"/>
      <c r="AO46" s="230"/>
      <c r="AP46" s="230"/>
      <c r="AQ46" s="326">
        <v>33</v>
      </c>
      <c r="AR46" s="327"/>
      <c r="AS46" s="327"/>
      <c r="AT46" s="327"/>
      <c r="AU46" s="327"/>
      <c r="AV46" s="327"/>
      <c r="AW46" s="328"/>
      <c r="AX46" s="230"/>
      <c r="AY46" s="309"/>
      <c r="AZ46" s="309"/>
      <c r="BA46" s="312"/>
      <c r="BB46" s="312"/>
      <c r="BC46" s="312"/>
      <c r="BD46" s="243"/>
      <c r="BE46" s="246"/>
      <c r="BF46" s="246"/>
      <c r="BG46" s="229"/>
      <c r="BI46" s="251"/>
      <c r="BJ46" s="251"/>
      <c r="BK46" s="251"/>
      <c r="BL46" s="230"/>
      <c r="BM46" s="230"/>
    </row>
    <row r="47" spans="2:59" ht="13.5" customHeight="1" thickBot="1">
      <c r="B47" s="229"/>
      <c r="C47" s="230"/>
      <c r="D47" s="230"/>
      <c r="E47" s="230"/>
      <c r="F47" s="230"/>
      <c r="G47" s="329"/>
      <c r="H47" s="330"/>
      <c r="I47" s="330"/>
      <c r="J47" s="330"/>
      <c r="K47" s="330"/>
      <c r="L47" s="330"/>
      <c r="M47" s="331"/>
      <c r="N47" s="230"/>
      <c r="O47" s="317"/>
      <c r="P47" s="319"/>
      <c r="Q47" s="321"/>
      <c r="R47" s="321"/>
      <c r="S47" s="322"/>
      <c r="U47" s="233"/>
      <c r="V47" s="233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45"/>
      <c r="AH47" s="245"/>
      <c r="AI47" s="245"/>
      <c r="AJ47" s="248"/>
      <c r="AK47" s="248"/>
      <c r="AL47" s="248"/>
      <c r="AM47" s="230"/>
      <c r="AN47" s="230"/>
      <c r="AO47" s="230"/>
      <c r="AP47" s="230"/>
      <c r="AQ47" s="329"/>
      <c r="AR47" s="330"/>
      <c r="AS47" s="330"/>
      <c r="AT47" s="330"/>
      <c r="AU47" s="330"/>
      <c r="AV47" s="330"/>
      <c r="AW47" s="331"/>
      <c r="AX47" s="230"/>
      <c r="AY47" s="309"/>
      <c r="AZ47" s="309"/>
      <c r="BA47" s="312"/>
      <c r="BB47" s="312"/>
      <c r="BC47" s="312"/>
      <c r="BD47" s="243"/>
      <c r="BE47" s="249"/>
      <c r="BF47" s="247"/>
      <c r="BG47" s="229"/>
    </row>
    <row r="48" spans="2:59" ht="13.5" customHeight="1" thickBot="1"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317"/>
      <c r="P48" s="319"/>
      <c r="Q48" s="248"/>
      <c r="R48" s="248"/>
      <c r="S48" s="248"/>
      <c r="U48" s="233"/>
      <c r="V48" s="233"/>
      <c r="W48" s="230"/>
      <c r="X48" s="230"/>
      <c r="Y48" s="326">
        <v>22</v>
      </c>
      <c r="Z48" s="327"/>
      <c r="AA48" s="327"/>
      <c r="AB48" s="327"/>
      <c r="AC48" s="327"/>
      <c r="AD48" s="327"/>
      <c r="AE48" s="328"/>
      <c r="AF48" s="230"/>
      <c r="AG48" s="315" t="s">
        <v>285</v>
      </c>
      <c r="AH48" s="287"/>
      <c r="AI48" s="284" t="s">
        <v>262</v>
      </c>
      <c r="AJ48" s="282"/>
      <c r="AK48" s="316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309"/>
      <c r="AZ48" s="309"/>
      <c r="BA48" s="312"/>
      <c r="BB48" s="312"/>
      <c r="BC48" s="312"/>
      <c r="BD48" s="243"/>
      <c r="BE48" s="249"/>
      <c r="BF48" s="247"/>
      <c r="BG48" s="229"/>
    </row>
    <row r="49" spans="2:61" ht="13.5" customHeight="1" thickBot="1">
      <c r="B49" s="229"/>
      <c r="C49" s="230"/>
      <c r="D49" s="230"/>
      <c r="E49" s="230"/>
      <c r="F49" s="230"/>
      <c r="G49" s="326">
        <v>11</v>
      </c>
      <c r="H49" s="327"/>
      <c r="I49" s="327"/>
      <c r="J49" s="327"/>
      <c r="K49" s="327"/>
      <c r="L49" s="327"/>
      <c r="M49" s="328"/>
      <c r="N49" s="230"/>
      <c r="O49" s="317"/>
      <c r="P49" s="319"/>
      <c r="Q49" s="282" t="s">
        <v>261</v>
      </c>
      <c r="R49" s="282"/>
      <c r="S49" s="316"/>
      <c r="U49" s="233"/>
      <c r="V49" s="233"/>
      <c r="W49" s="230"/>
      <c r="X49" s="230"/>
      <c r="Y49" s="329"/>
      <c r="Z49" s="330"/>
      <c r="AA49" s="330"/>
      <c r="AB49" s="330"/>
      <c r="AC49" s="330"/>
      <c r="AD49" s="330"/>
      <c r="AE49" s="331"/>
      <c r="AF49" s="230"/>
      <c r="AG49" s="288"/>
      <c r="AH49" s="285"/>
      <c r="AI49" s="317"/>
      <c r="AJ49" s="318"/>
      <c r="AK49" s="319"/>
      <c r="AM49" s="233"/>
      <c r="AN49" s="233"/>
      <c r="AO49" s="230"/>
      <c r="AP49" s="230"/>
      <c r="AQ49" s="326">
        <v>34</v>
      </c>
      <c r="AR49" s="327"/>
      <c r="AS49" s="327"/>
      <c r="AT49" s="327"/>
      <c r="AU49" s="327"/>
      <c r="AV49" s="327"/>
      <c r="AW49" s="328"/>
      <c r="AX49" s="230"/>
      <c r="AY49" s="309"/>
      <c r="AZ49" s="309"/>
      <c r="BA49" s="312"/>
      <c r="BB49" s="312"/>
      <c r="BC49" s="312"/>
      <c r="BD49" s="243"/>
      <c r="BE49" s="249"/>
      <c r="BF49" s="247"/>
      <c r="BG49" s="229"/>
      <c r="BH49" s="230"/>
      <c r="BI49" s="230"/>
    </row>
    <row r="50" spans="2:61" ht="13.5" customHeight="1" thickBot="1">
      <c r="B50" s="229"/>
      <c r="C50" s="230"/>
      <c r="D50" s="230"/>
      <c r="E50" s="230"/>
      <c r="F50" s="230"/>
      <c r="G50" s="329"/>
      <c r="H50" s="330"/>
      <c r="I50" s="330"/>
      <c r="J50" s="330"/>
      <c r="K50" s="330"/>
      <c r="L50" s="330"/>
      <c r="M50" s="331"/>
      <c r="N50" s="230"/>
      <c r="O50" s="317"/>
      <c r="P50" s="319"/>
      <c r="Q50" s="318"/>
      <c r="R50" s="318"/>
      <c r="S50" s="319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88"/>
      <c r="AH50" s="285"/>
      <c r="AI50" s="317"/>
      <c r="AJ50" s="318"/>
      <c r="AK50" s="319"/>
      <c r="AM50" s="233"/>
      <c r="AN50" s="233"/>
      <c r="AO50" s="230"/>
      <c r="AP50" s="230"/>
      <c r="AQ50" s="329"/>
      <c r="AR50" s="330"/>
      <c r="AS50" s="330"/>
      <c r="AT50" s="330"/>
      <c r="AU50" s="330"/>
      <c r="AV50" s="330"/>
      <c r="AW50" s="331"/>
      <c r="AX50" s="230"/>
      <c r="AY50" s="310"/>
      <c r="AZ50" s="310"/>
      <c r="BA50" s="313"/>
      <c r="BB50" s="313"/>
      <c r="BC50" s="313"/>
      <c r="BD50" s="243"/>
      <c r="BE50" s="246"/>
      <c r="BF50" s="246"/>
      <c r="BG50" s="229"/>
      <c r="BH50" s="230"/>
      <c r="BI50" s="230"/>
    </row>
    <row r="51" spans="2:61" ht="13.5" customHeight="1" thickBot="1"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317"/>
      <c r="P51" s="319"/>
      <c r="Q51" s="318"/>
      <c r="R51" s="318"/>
      <c r="S51" s="319"/>
      <c r="U51" s="230"/>
      <c r="V51" s="230"/>
      <c r="W51" s="230"/>
      <c r="X51" s="230"/>
      <c r="Y51" s="326">
        <v>23</v>
      </c>
      <c r="Z51" s="327"/>
      <c r="AA51" s="327"/>
      <c r="AB51" s="327"/>
      <c r="AC51" s="327"/>
      <c r="AD51" s="327"/>
      <c r="AE51" s="328"/>
      <c r="AF51" s="230"/>
      <c r="AG51" s="288"/>
      <c r="AH51" s="285"/>
      <c r="AI51" s="317"/>
      <c r="AJ51" s="318"/>
      <c r="AK51" s="319"/>
      <c r="AM51" s="233"/>
      <c r="AN51" s="233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45"/>
      <c r="AZ51" s="245"/>
      <c r="BA51" s="245"/>
      <c r="BB51" s="243"/>
      <c r="BC51" s="243"/>
      <c r="BD51" s="243"/>
      <c r="BE51" s="246"/>
      <c r="BF51" s="246"/>
      <c r="BG51" s="229"/>
      <c r="BH51" s="230"/>
      <c r="BI51" s="230"/>
    </row>
    <row r="52" spans="2:61" ht="13.5" customHeight="1" thickBot="1">
      <c r="B52" s="229"/>
      <c r="C52" s="230"/>
      <c r="D52" s="230"/>
      <c r="E52" s="230"/>
      <c r="F52" s="230"/>
      <c r="G52" s="326">
        <v>12</v>
      </c>
      <c r="H52" s="327"/>
      <c r="I52" s="327"/>
      <c r="J52" s="327"/>
      <c r="K52" s="327"/>
      <c r="L52" s="327"/>
      <c r="M52" s="328"/>
      <c r="N52" s="230"/>
      <c r="O52" s="317"/>
      <c r="P52" s="319"/>
      <c r="Q52" s="318"/>
      <c r="R52" s="318"/>
      <c r="S52" s="319"/>
      <c r="U52" s="230"/>
      <c r="V52" s="230"/>
      <c r="W52" s="230"/>
      <c r="X52" s="230"/>
      <c r="Y52" s="329"/>
      <c r="Z52" s="330"/>
      <c r="AA52" s="330"/>
      <c r="AB52" s="330"/>
      <c r="AC52" s="330"/>
      <c r="AD52" s="330"/>
      <c r="AE52" s="331"/>
      <c r="AF52" s="230"/>
      <c r="AG52" s="286"/>
      <c r="AH52" s="283"/>
      <c r="AI52" s="320"/>
      <c r="AJ52" s="321"/>
      <c r="AK52" s="322"/>
      <c r="AM52" s="230"/>
      <c r="AN52" s="230"/>
      <c r="AO52" s="230"/>
      <c r="AP52" s="230"/>
      <c r="AQ52" s="326">
        <v>35</v>
      </c>
      <c r="AR52" s="327"/>
      <c r="AS52" s="327"/>
      <c r="AT52" s="327"/>
      <c r="AU52" s="327"/>
      <c r="AV52" s="327"/>
      <c r="AW52" s="328"/>
      <c r="AX52" s="230"/>
      <c r="AY52" s="314" t="s">
        <v>253</v>
      </c>
      <c r="AZ52" s="314"/>
      <c r="BA52" s="314"/>
      <c r="BB52" s="314"/>
      <c r="BC52" s="314"/>
      <c r="BD52" s="314"/>
      <c r="BE52" s="246"/>
      <c r="BF52" s="246"/>
      <c r="BG52" s="229"/>
      <c r="BH52" s="230"/>
      <c r="BI52" s="230"/>
    </row>
    <row r="53" spans="2:61" ht="13.5" customHeight="1" thickBot="1">
      <c r="B53" s="229"/>
      <c r="C53" s="230"/>
      <c r="D53" s="230"/>
      <c r="E53" s="230"/>
      <c r="F53" s="230"/>
      <c r="G53" s="329"/>
      <c r="H53" s="330"/>
      <c r="I53" s="330"/>
      <c r="J53" s="330"/>
      <c r="K53" s="330"/>
      <c r="L53" s="330"/>
      <c r="M53" s="331"/>
      <c r="N53" s="230"/>
      <c r="O53" s="320"/>
      <c r="P53" s="322"/>
      <c r="Q53" s="321"/>
      <c r="R53" s="321"/>
      <c r="S53" s="322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329"/>
      <c r="AR53" s="330"/>
      <c r="AS53" s="330"/>
      <c r="AT53" s="330"/>
      <c r="AU53" s="330"/>
      <c r="AV53" s="330"/>
      <c r="AW53" s="331"/>
      <c r="AX53" s="230"/>
      <c r="AY53" s="314"/>
      <c r="AZ53" s="314"/>
      <c r="BA53" s="314"/>
      <c r="BB53" s="314"/>
      <c r="BC53" s="314"/>
      <c r="BD53" s="314"/>
      <c r="BE53" s="246"/>
      <c r="BF53" s="246"/>
      <c r="BG53" s="229"/>
      <c r="BH53" s="230"/>
      <c r="BI53" s="230"/>
    </row>
    <row r="54" spans="2:61" ht="13.5" customHeight="1">
      <c r="B54" s="229"/>
      <c r="C54" s="230"/>
      <c r="D54" s="230"/>
      <c r="E54" s="230"/>
      <c r="F54" s="230"/>
      <c r="G54" s="230"/>
      <c r="H54" s="230"/>
      <c r="I54" s="253"/>
      <c r="J54" s="253"/>
      <c r="K54" s="253"/>
      <c r="L54" s="253"/>
      <c r="M54" s="253"/>
      <c r="N54" s="253"/>
      <c r="O54" s="253"/>
      <c r="P54" s="230"/>
      <c r="Q54" s="230"/>
      <c r="R54" s="233"/>
      <c r="S54" s="246"/>
      <c r="T54" s="246"/>
      <c r="U54" s="246"/>
      <c r="V54" s="246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53"/>
      <c r="AT54" s="253"/>
      <c r="AU54" s="253"/>
      <c r="AV54" s="253"/>
      <c r="AW54" s="253"/>
      <c r="AX54" s="253"/>
      <c r="AY54" s="253"/>
      <c r="AZ54" s="230"/>
      <c r="BA54" s="230"/>
      <c r="BB54" s="233"/>
      <c r="BC54" s="246"/>
      <c r="BD54" s="246"/>
      <c r="BE54" s="246"/>
      <c r="BF54" s="246"/>
      <c r="BG54" s="229"/>
      <c r="BH54" s="230"/>
      <c r="BI54" s="230"/>
    </row>
    <row r="55" spans="2:58" s="230" customFormat="1" ht="13.5" customHeight="1" thickBot="1">
      <c r="B55" s="254"/>
      <c r="C55" s="254"/>
      <c r="D55" s="231"/>
      <c r="E55" s="231"/>
      <c r="F55" s="255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54"/>
      <c r="BC55" s="256"/>
      <c r="BD55" s="256"/>
      <c r="BE55" s="257"/>
      <c r="BF55" s="257"/>
    </row>
    <row r="56" spans="3:57" ht="13.5" customHeight="1">
      <c r="C56" s="229"/>
      <c r="D56" s="230"/>
      <c r="E56" s="230"/>
      <c r="F56" s="234"/>
      <c r="BB56" s="229"/>
      <c r="BC56" s="230"/>
      <c r="BD56" s="230"/>
      <c r="BE56" s="234"/>
    </row>
    <row r="60" spans="2:55" ht="13.5" customHeight="1">
      <c r="B60" s="332" t="s">
        <v>254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9" t="s">
        <v>255</v>
      </c>
      <c r="P60" s="339"/>
      <c r="Q60" s="339"/>
      <c r="R60" s="339"/>
      <c r="S60" s="339"/>
      <c r="W60" s="224"/>
      <c r="X60" s="224"/>
      <c r="Y60" s="224"/>
      <c r="Z60" s="224"/>
      <c r="AA60" s="224"/>
      <c r="AC60" s="341" t="s">
        <v>256</v>
      </c>
      <c r="AD60" s="341"/>
      <c r="AE60" s="341"/>
      <c r="AF60" s="341"/>
      <c r="AG60" s="341"/>
      <c r="AH60" s="341"/>
      <c r="AI60" s="341"/>
      <c r="AJ60" s="341"/>
      <c r="AK60" s="341"/>
      <c r="AL60" s="339" t="s">
        <v>257</v>
      </c>
      <c r="AM60" s="339"/>
      <c r="AN60" s="339"/>
      <c r="AO60" s="339"/>
      <c r="AP60" s="339"/>
      <c r="AX60" s="224"/>
      <c r="AY60" s="224"/>
      <c r="AZ60" s="224"/>
      <c r="BA60" s="224"/>
      <c r="BB60" s="224"/>
      <c r="BC60" s="224"/>
    </row>
    <row r="61" spans="2:55" ht="13.5" customHeight="1"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9"/>
      <c r="P61" s="339"/>
      <c r="Q61" s="339"/>
      <c r="R61" s="339"/>
      <c r="S61" s="339"/>
      <c r="W61" s="224"/>
      <c r="X61" s="224"/>
      <c r="Y61" s="224"/>
      <c r="Z61" s="224"/>
      <c r="AA61" s="224"/>
      <c r="AC61" s="341"/>
      <c r="AD61" s="341"/>
      <c r="AE61" s="341"/>
      <c r="AF61" s="341"/>
      <c r="AG61" s="341"/>
      <c r="AH61" s="341"/>
      <c r="AI61" s="341"/>
      <c r="AJ61" s="341"/>
      <c r="AK61" s="341"/>
      <c r="AL61" s="339"/>
      <c r="AM61" s="339"/>
      <c r="AN61" s="339"/>
      <c r="AO61" s="339"/>
      <c r="AP61" s="339"/>
      <c r="AX61" s="224"/>
      <c r="AY61" s="224"/>
      <c r="AZ61" s="224"/>
      <c r="BA61" s="224"/>
      <c r="BB61" s="224"/>
      <c r="BC61" s="224"/>
    </row>
    <row r="62" spans="2:55" ht="13.5" customHeight="1"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9"/>
      <c r="P62" s="339"/>
      <c r="Q62" s="339"/>
      <c r="R62" s="339"/>
      <c r="S62" s="339"/>
      <c r="W62" s="224"/>
      <c r="X62" s="224"/>
      <c r="Y62" s="224"/>
      <c r="Z62" s="224"/>
      <c r="AA62" s="224"/>
      <c r="AC62" s="341"/>
      <c r="AD62" s="341"/>
      <c r="AE62" s="341"/>
      <c r="AF62" s="341"/>
      <c r="AG62" s="341"/>
      <c r="AH62" s="341"/>
      <c r="AI62" s="341"/>
      <c r="AJ62" s="341"/>
      <c r="AK62" s="341"/>
      <c r="AL62" s="339"/>
      <c r="AM62" s="339"/>
      <c r="AN62" s="339"/>
      <c r="AO62" s="339"/>
      <c r="AP62" s="339"/>
      <c r="AX62" s="224"/>
      <c r="AY62" s="224"/>
      <c r="AZ62" s="224"/>
      <c r="BA62" s="224"/>
      <c r="BB62" s="224"/>
      <c r="BC62" s="224"/>
    </row>
    <row r="63" spans="3:53" ht="13.5" customHeight="1" thickBot="1">
      <c r="C63" s="255"/>
      <c r="D63" s="254"/>
      <c r="E63" s="231"/>
      <c r="F63" s="231"/>
      <c r="G63" s="255"/>
      <c r="H63" s="231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4"/>
      <c r="V63" s="224"/>
      <c r="W63" s="224"/>
      <c r="X63" s="224"/>
      <c r="Y63" s="224"/>
      <c r="Z63" s="224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4"/>
      <c r="AW63" s="224"/>
      <c r="AX63" s="224"/>
      <c r="AY63" s="224"/>
      <c r="AZ63" s="224"/>
      <c r="BA63" s="224"/>
    </row>
    <row r="64" spans="2:58" ht="13.5" customHeight="1">
      <c r="B64" s="225"/>
      <c r="D64" s="229"/>
      <c r="E64" s="230"/>
      <c r="F64" s="230"/>
      <c r="G64" s="234"/>
      <c r="I64" s="226"/>
      <c r="J64" s="226"/>
      <c r="K64" s="226"/>
      <c r="L64" s="226"/>
      <c r="M64" s="226"/>
      <c r="N64" s="226"/>
      <c r="O64" s="258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9"/>
      <c r="AC64" s="225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58"/>
      <c r="BC64" s="226"/>
      <c r="BD64" s="226"/>
      <c r="BE64" s="226"/>
      <c r="BF64" s="228"/>
    </row>
    <row r="65" spans="2:62" s="230" customFormat="1" ht="13.5" customHeight="1" thickBot="1">
      <c r="B65" s="229"/>
      <c r="N65" s="259"/>
      <c r="AA65" s="229"/>
      <c r="AC65" s="229"/>
      <c r="BB65" s="260"/>
      <c r="BF65" s="234"/>
      <c r="BJ65" s="242"/>
    </row>
    <row r="66" spans="2:62" ht="13.5" customHeight="1">
      <c r="B66" s="229"/>
      <c r="C66" s="326">
        <v>1</v>
      </c>
      <c r="D66" s="327"/>
      <c r="E66" s="327"/>
      <c r="F66" s="327"/>
      <c r="G66" s="328"/>
      <c r="I66" s="340" t="s">
        <v>258</v>
      </c>
      <c r="J66" s="340"/>
      <c r="K66" s="340"/>
      <c r="L66" s="340"/>
      <c r="M66" s="340"/>
      <c r="N66" s="259"/>
      <c r="O66" s="230"/>
      <c r="P66" s="333" t="s">
        <v>252</v>
      </c>
      <c r="Q66" s="334"/>
      <c r="R66" s="334"/>
      <c r="S66" s="334"/>
      <c r="T66" s="334"/>
      <c r="U66" s="334"/>
      <c r="V66" s="335"/>
      <c r="W66" s="230"/>
      <c r="X66" s="230"/>
      <c r="Y66" s="230"/>
      <c r="Z66" s="230"/>
      <c r="AA66" s="229"/>
      <c r="AC66" s="229"/>
      <c r="AD66" s="326">
        <v>6</v>
      </c>
      <c r="AE66" s="327"/>
      <c r="AF66" s="327"/>
      <c r="AG66" s="327"/>
      <c r="AH66" s="328"/>
      <c r="AJ66" s="315" t="s">
        <v>389</v>
      </c>
      <c r="AK66" s="323"/>
      <c r="AL66" s="282" t="s">
        <v>260</v>
      </c>
      <c r="AM66" s="282"/>
      <c r="AN66" s="316"/>
      <c r="AO66" s="230"/>
      <c r="AP66" s="326">
        <v>1</v>
      </c>
      <c r="AQ66" s="327"/>
      <c r="AR66" s="327"/>
      <c r="AS66" s="327"/>
      <c r="AT66" s="328"/>
      <c r="AV66" s="315" t="s">
        <v>388</v>
      </c>
      <c r="AW66" s="323"/>
      <c r="AX66" s="316" t="s">
        <v>260</v>
      </c>
      <c r="AY66" s="311"/>
      <c r="AZ66" s="311"/>
      <c r="BA66" s="230"/>
      <c r="BB66" s="260"/>
      <c r="BC66" s="230"/>
      <c r="BD66" s="230"/>
      <c r="BE66" s="230"/>
      <c r="BF66" s="234"/>
      <c r="BJ66" s="240"/>
    </row>
    <row r="67" spans="2:62" ht="13.5" customHeight="1" thickBot="1">
      <c r="B67" s="229"/>
      <c r="C67" s="329"/>
      <c r="D67" s="330"/>
      <c r="E67" s="330"/>
      <c r="F67" s="330"/>
      <c r="G67" s="331"/>
      <c r="H67" s="230"/>
      <c r="I67" s="340"/>
      <c r="J67" s="340"/>
      <c r="K67" s="340"/>
      <c r="L67" s="340"/>
      <c r="M67" s="340"/>
      <c r="N67" s="261"/>
      <c r="O67" s="230"/>
      <c r="P67" s="336"/>
      <c r="Q67" s="337"/>
      <c r="R67" s="337"/>
      <c r="S67" s="337"/>
      <c r="T67" s="337"/>
      <c r="U67" s="337"/>
      <c r="V67" s="338"/>
      <c r="W67" s="230"/>
      <c r="X67" s="230"/>
      <c r="Y67" s="230"/>
      <c r="Z67" s="230"/>
      <c r="AA67" s="229"/>
      <c r="AC67" s="229"/>
      <c r="AD67" s="329"/>
      <c r="AE67" s="330"/>
      <c r="AF67" s="330"/>
      <c r="AG67" s="330"/>
      <c r="AH67" s="331"/>
      <c r="AJ67" s="288"/>
      <c r="AK67" s="324"/>
      <c r="AL67" s="318"/>
      <c r="AM67" s="318"/>
      <c r="AN67" s="319"/>
      <c r="AO67" s="230"/>
      <c r="AP67" s="329"/>
      <c r="AQ67" s="330"/>
      <c r="AR67" s="330"/>
      <c r="AS67" s="330"/>
      <c r="AT67" s="331"/>
      <c r="AV67" s="288"/>
      <c r="AW67" s="324"/>
      <c r="AX67" s="319"/>
      <c r="AY67" s="312"/>
      <c r="AZ67" s="312"/>
      <c r="BA67" s="230"/>
      <c r="BB67" s="260"/>
      <c r="BC67" s="230"/>
      <c r="BD67" s="230"/>
      <c r="BE67" s="230"/>
      <c r="BF67" s="234"/>
      <c r="BJ67" s="240"/>
    </row>
    <row r="68" spans="2:62" ht="13.5" customHeight="1" thickBot="1">
      <c r="B68" s="262"/>
      <c r="C68" s="263"/>
      <c r="D68" s="263"/>
      <c r="E68" s="263"/>
      <c r="F68" s="263"/>
      <c r="G68" s="263"/>
      <c r="H68" s="264"/>
      <c r="I68" s="264"/>
      <c r="J68" s="263"/>
      <c r="K68" s="263"/>
      <c r="L68" s="263"/>
      <c r="M68" s="264"/>
      <c r="N68" s="265"/>
      <c r="O68" s="264"/>
      <c r="P68" s="264"/>
      <c r="Q68" s="264"/>
      <c r="R68" s="263"/>
      <c r="S68" s="263"/>
      <c r="T68" s="263"/>
      <c r="U68" s="263"/>
      <c r="V68" s="263"/>
      <c r="W68" s="263"/>
      <c r="X68" s="263"/>
      <c r="Y68" s="263"/>
      <c r="Z68" s="263"/>
      <c r="AA68" s="229"/>
      <c r="AC68" s="229"/>
      <c r="AD68" s="230"/>
      <c r="AE68" s="230"/>
      <c r="AF68" s="230"/>
      <c r="AG68" s="230"/>
      <c r="AH68" s="230"/>
      <c r="AJ68" s="288"/>
      <c r="AK68" s="324"/>
      <c r="AL68" s="318"/>
      <c r="AM68" s="318"/>
      <c r="AN68" s="319"/>
      <c r="AO68" s="233"/>
      <c r="AP68" s="264"/>
      <c r="AQ68" s="264"/>
      <c r="AR68" s="264"/>
      <c r="AS68" s="264"/>
      <c r="AT68" s="264"/>
      <c r="AV68" s="288"/>
      <c r="AW68" s="324"/>
      <c r="AX68" s="319"/>
      <c r="AY68" s="312"/>
      <c r="AZ68" s="312"/>
      <c r="BA68" s="230"/>
      <c r="BB68" s="260"/>
      <c r="BC68" s="230"/>
      <c r="BD68" s="230"/>
      <c r="BE68" s="230"/>
      <c r="BF68" s="234"/>
      <c r="BJ68" s="240"/>
    </row>
    <row r="69" spans="2:62" ht="13.5" customHeight="1" thickBot="1">
      <c r="B69" s="229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42"/>
      <c r="N69" s="243"/>
      <c r="O69" s="242"/>
      <c r="P69" s="242"/>
      <c r="Q69" s="242"/>
      <c r="R69" s="230"/>
      <c r="S69" s="230"/>
      <c r="T69" s="230"/>
      <c r="U69" s="230"/>
      <c r="V69" s="230"/>
      <c r="W69" s="230"/>
      <c r="X69" s="230"/>
      <c r="Y69" s="230"/>
      <c r="Z69" s="230"/>
      <c r="AA69" s="229"/>
      <c r="AC69" s="229"/>
      <c r="AD69" s="326">
        <v>7</v>
      </c>
      <c r="AE69" s="327"/>
      <c r="AF69" s="327"/>
      <c r="AG69" s="327"/>
      <c r="AH69" s="328"/>
      <c r="AJ69" s="288"/>
      <c r="AK69" s="324"/>
      <c r="AL69" s="318"/>
      <c r="AM69" s="318"/>
      <c r="AN69" s="319"/>
      <c r="AO69" s="244"/>
      <c r="AP69" s="326">
        <v>2</v>
      </c>
      <c r="AQ69" s="327"/>
      <c r="AR69" s="327"/>
      <c r="AS69" s="327"/>
      <c r="AT69" s="328"/>
      <c r="AV69" s="288"/>
      <c r="AW69" s="324"/>
      <c r="AX69" s="319"/>
      <c r="AY69" s="312"/>
      <c r="AZ69" s="312"/>
      <c r="BA69" s="230"/>
      <c r="BB69" s="260"/>
      <c r="BC69" s="230"/>
      <c r="BD69" s="230"/>
      <c r="BE69" s="230"/>
      <c r="BF69" s="234"/>
      <c r="BJ69" s="240"/>
    </row>
    <row r="70" spans="2:62" ht="13.5" customHeight="1" thickBot="1">
      <c r="B70" s="229"/>
      <c r="C70" s="326">
        <v>2</v>
      </c>
      <c r="D70" s="327"/>
      <c r="E70" s="327"/>
      <c r="F70" s="327"/>
      <c r="G70" s="328"/>
      <c r="H70" s="253"/>
      <c r="I70" s="284" t="s">
        <v>299</v>
      </c>
      <c r="J70" s="316"/>
      <c r="K70" s="284" t="s">
        <v>260</v>
      </c>
      <c r="L70" s="282"/>
      <c r="M70" s="316"/>
      <c r="O70" s="326">
        <v>9</v>
      </c>
      <c r="P70" s="327"/>
      <c r="Q70" s="327"/>
      <c r="R70" s="327"/>
      <c r="S70" s="328"/>
      <c r="T70" s="253"/>
      <c r="U70" s="315" t="s">
        <v>77</v>
      </c>
      <c r="V70" s="287"/>
      <c r="W70" s="284" t="s">
        <v>261</v>
      </c>
      <c r="X70" s="282"/>
      <c r="Y70" s="316"/>
      <c r="Z70" s="243"/>
      <c r="AA70" s="229"/>
      <c r="AC70" s="229"/>
      <c r="AD70" s="329"/>
      <c r="AE70" s="330"/>
      <c r="AF70" s="330"/>
      <c r="AG70" s="330"/>
      <c r="AH70" s="331"/>
      <c r="AJ70" s="288"/>
      <c r="AK70" s="324"/>
      <c r="AL70" s="321"/>
      <c r="AM70" s="321"/>
      <c r="AN70" s="322"/>
      <c r="AO70" s="230"/>
      <c r="AP70" s="329"/>
      <c r="AQ70" s="330"/>
      <c r="AR70" s="330"/>
      <c r="AS70" s="330"/>
      <c r="AT70" s="331"/>
      <c r="AV70" s="288"/>
      <c r="AW70" s="324"/>
      <c r="AX70" s="319"/>
      <c r="AY70" s="312"/>
      <c r="AZ70" s="312"/>
      <c r="BA70" s="253"/>
      <c r="BB70" s="266"/>
      <c r="BC70" s="342" t="s">
        <v>252</v>
      </c>
      <c r="BD70" s="343"/>
      <c r="BE70" s="344"/>
      <c r="BF70" s="267"/>
      <c r="BJ70" s="240"/>
    </row>
    <row r="71" spans="2:62" ht="13.5" customHeight="1" thickBot="1">
      <c r="B71" s="229"/>
      <c r="C71" s="329"/>
      <c r="D71" s="330"/>
      <c r="E71" s="330"/>
      <c r="F71" s="330"/>
      <c r="G71" s="331"/>
      <c r="H71" s="253"/>
      <c r="I71" s="317"/>
      <c r="J71" s="319"/>
      <c r="K71" s="317"/>
      <c r="L71" s="318"/>
      <c r="M71" s="319"/>
      <c r="O71" s="329"/>
      <c r="P71" s="330"/>
      <c r="Q71" s="330"/>
      <c r="R71" s="330"/>
      <c r="S71" s="331"/>
      <c r="T71" s="253"/>
      <c r="U71" s="288"/>
      <c r="V71" s="285"/>
      <c r="W71" s="317"/>
      <c r="X71" s="318"/>
      <c r="Y71" s="319"/>
      <c r="Z71" s="243"/>
      <c r="AA71" s="229"/>
      <c r="AC71" s="229"/>
      <c r="AD71" s="230"/>
      <c r="AE71" s="230"/>
      <c r="AF71" s="230"/>
      <c r="AG71" s="230"/>
      <c r="AH71" s="230"/>
      <c r="AJ71" s="288"/>
      <c r="AK71" s="324"/>
      <c r="AL71" s="245"/>
      <c r="AM71" s="248"/>
      <c r="AN71" s="248"/>
      <c r="AO71" s="230"/>
      <c r="AP71" s="230"/>
      <c r="AQ71" s="230"/>
      <c r="AR71" s="230"/>
      <c r="AS71" s="230"/>
      <c r="AT71" s="230"/>
      <c r="AV71" s="288"/>
      <c r="AW71" s="324"/>
      <c r="AX71" s="319"/>
      <c r="AY71" s="312"/>
      <c r="AZ71" s="312"/>
      <c r="BA71" s="248"/>
      <c r="BB71" s="268"/>
      <c r="BC71" s="345"/>
      <c r="BD71" s="346"/>
      <c r="BE71" s="347"/>
      <c r="BF71" s="234"/>
      <c r="BJ71" s="240"/>
    </row>
    <row r="72" spans="2:62" ht="13.5" customHeight="1" thickBot="1">
      <c r="B72" s="229"/>
      <c r="C72" s="230"/>
      <c r="D72" s="230"/>
      <c r="E72" s="230"/>
      <c r="F72" s="230"/>
      <c r="G72" s="230"/>
      <c r="H72" s="230"/>
      <c r="I72" s="317"/>
      <c r="J72" s="319"/>
      <c r="K72" s="317"/>
      <c r="L72" s="318"/>
      <c r="M72" s="319"/>
      <c r="O72" s="230"/>
      <c r="P72" s="230"/>
      <c r="Q72" s="233"/>
      <c r="R72" s="230"/>
      <c r="S72" s="230"/>
      <c r="T72" s="230"/>
      <c r="U72" s="288"/>
      <c r="V72" s="285"/>
      <c r="W72" s="317"/>
      <c r="X72" s="318"/>
      <c r="Y72" s="319"/>
      <c r="Z72" s="243"/>
      <c r="AA72" s="229"/>
      <c r="AC72" s="229"/>
      <c r="AD72" s="326">
        <v>8</v>
      </c>
      <c r="AE72" s="327"/>
      <c r="AF72" s="327"/>
      <c r="AG72" s="327"/>
      <c r="AH72" s="328"/>
      <c r="AJ72" s="288"/>
      <c r="AK72" s="324"/>
      <c r="AL72" s="282" t="s">
        <v>261</v>
      </c>
      <c r="AM72" s="282"/>
      <c r="AN72" s="316"/>
      <c r="AO72" s="230"/>
      <c r="AP72" s="326">
        <v>3</v>
      </c>
      <c r="AQ72" s="327"/>
      <c r="AR72" s="327"/>
      <c r="AS72" s="327"/>
      <c r="AT72" s="328"/>
      <c r="AV72" s="288"/>
      <c r="AW72" s="324"/>
      <c r="AX72" s="319"/>
      <c r="AY72" s="312"/>
      <c r="AZ72" s="312"/>
      <c r="BA72" s="248"/>
      <c r="BB72" s="268"/>
      <c r="BC72" s="345"/>
      <c r="BD72" s="346"/>
      <c r="BE72" s="347"/>
      <c r="BF72" s="234"/>
      <c r="BJ72" s="240"/>
    </row>
    <row r="73" spans="2:62" ht="13.5" customHeight="1" thickBot="1">
      <c r="B73" s="229"/>
      <c r="C73" s="326">
        <v>3</v>
      </c>
      <c r="D73" s="327"/>
      <c r="E73" s="327"/>
      <c r="F73" s="327"/>
      <c r="G73" s="328"/>
      <c r="H73" s="253"/>
      <c r="I73" s="317"/>
      <c r="J73" s="319"/>
      <c r="K73" s="317"/>
      <c r="L73" s="318"/>
      <c r="M73" s="319"/>
      <c r="O73" s="326">
        <v>10</v>
      </c>
      <c r="P73" s="327"/>
      <c r="Q73" s="327"/>
      <c r="R73" s="327"/>
      <c r="S73" s="328"/>
      <c r="T73" s="253"/>
      <c r="U73" s="288"/>
      <c r="V73" s="285"/>
      <c r="W73" s="317"/>
      <c r="X73" s="318"/>
      <c r="Y73" s="319"/>
      <c r="Z73" s="243"/>
      <c r="AA73" s="229"/>
      <c r="AC73" s="229"/>
      <c r="AD73" s="329"/>
      <c r="AE73" s="330"/>
      <c r="AF73" s="330"/>
      <c r="AG73" s="330"/>
      <c r="AH73" s="331"/>
      <c r="AJ73" s="288"/>
      <c r="AK73" s="324"/>
      <c r="AL73" s="318"/>
      <c r="AM73" s="318"/>
      <c r="AN73" s="319"/>
      <c r="AO73" s="230"/>
      <c r="AP73" s="329"/>
      <c r="AQ73" s="330"/>
      <c r="AR73" s="330"/>
      <c r="AS73" s="330"/>
      <c r="AT73" s="331"/>
      <c r="AV73" s="288"/>
      <c r="AW73" s="324"/>
      <c r="AX73" s="322"/>
      <c r="AY73" s="313"/>
      <c r="AZ73" s="313"/>
      <c r="BA73" s="248"/>
      <c r="BB73" s="268"/>
      <c r="BC73" s="345"/>
      <c r="BD73" s="346"/>
      <c r="BE73" s="347"/>
      <c r="BF73" s="234"/>
      <c r="BJ73" s="240"/>
    </row>
    <row r="74" spans="2:58" ht="13.5" customHeight="1" thickBot="1">
      <c r="B74" s="229"/>
      <c r="C74" s="329"/>
      <c r="D74" s="330"/>
      <c r="E74" s="330"/>
      <c r="F74" s="330"/>
      <c r="G74" s="331"/>
      <c r="H74" s="253"/>
      <c r="I74" s="317"/>
      <c r="J74" s="319"/>
      <c r="K74" s="317"/>
      <c r="L74" s="318"/>
      <c r="M74" s="319"/>
      <c r="O74" s="329"/>
      <c r="P74" s="330"/>
      <c r="Q74" s="330"/>
      <c r="R74" s="330"/>
      <c r="S74" s="331"/>
      <c r="T74" s="253"/>
      <c r="U74" s="286"/>
      <c r="V74" s="283"/>
      <c r="W74" s="320"/>
      <c r="X74" s="321"/>
      <c r="Y74" s="322"/>
      <c r="Z74" s="243"/>
      <c r="AA74" s="229"/>
      <c r="AC74" s="229"/>
      <c r="AD74" s="230"/>
      <c r="AE74" s="230"/>
      <c r="AJ74" s="288"/>
      <c r="AK74" s="324"/>
      <c r="AL74" s="318"/>
      <c r="AM74" s="318"/>
      <c r="AN74" s="319"/>
      <c r="AO74" s="230"/>
      <c r="AP74" s="230"/>
      <c r="AQ74" s="230"/>
      <c r="AR74" s="230"/>
      <c r="AS74" s="230"/>
      <c r="AT74" s="230"/>
      <c r="AV74" s="288"/>
      <c r="AW74" s="324"/>
      <c r="AX74" s="242"/>
      <c r="AY74" s="243"/>
      <c r="AZ74" s="230"/>
      <c r="BA74" s="246"/>
      <c r="BB74" s="269"/>
      <c r="BC74" s="345"/>
      <c r="BD74" s="346"/>
      <c r="BE74" s="347"/>
      <c r="BF74" s="234"/>
    </row>
    <row r="75" spans="2:58" ht="13.5" customHeight="1" thickBot="1">
      <c r="B75" s="229"/>
      <c r="C75" s="230"/>
      <c r="D75" s="230"/>
      <c r="E75" s="230"/>
      <c r="F75" s="230"/>
      <c r="G75" s="230"/>
      <c r="H75" s="230"/>
      <c r="I75" s="317"/>
      <c r="J75" s="319"/>
      <c r="K75" s="317"/>
      <c r="L75" s="318"/>
      <c r="M75" s="319"/>
      <c r="O75" s="230"/>
      <c r="P75" s="230"/>
      <c r="Q75" s="233"/>
      <c r="R75" s="230"/>
      <c r="S75" s="230"/>
      <c r="T75" s="230"/>
      <c r="U75" s="230"/>
      <c r="V75" s="230"/>
      <c r="W75" s="230"/>
      <c r="X75" s="242"/>
      <c r="Y75" s="230"/>
      <c r="AA75" s="229"/>
      <c r="AC75" s="229"/>
      <c r="AD75" s="326">
        <v>9</v>
      </c>
      <c r="AE75" s="327"/>
      <c r="AF75" s="327"/>
      <c r="AG75" s="327"/>
      <c r="AH75" s="328"/>
      <c r="AJ75" s="288"/>
      <c r="AK75" s="324"/>
      <c r="AL75" s="318"/>
      <c r="AM75" s="318"/>
      <c r="AN75" s="319"/>
      <c r="AO75" s="230"/>
      <c r="AP75" s="326">
        <v>4</v>
      </c>
      <c r="AQ75" s="327"/>
      <c r="AR75" s="327"/>
      <c r="AS75" s="327"/>
      <c r="AT75" s="328"/>
      <c r="AV75" s="288"/>
      <c r="AW75" s="324"/>
      <c r="AX75" s="282" t="s">
        <v>261</v>
      </c>
      <c r="AY75" s="282"/>
      <c r="AZ75" s="316"/>
      <c r="BA75" s="246"/>
      <c r="BB75" s="269"/>
      <c r="BC75" s="345"/>
      <c r="BD75" s="346"/>
      <c r="BE75" s="347"/>
      <c r="BF75" s="234"/>
    </row>
    <row r="76" spans="2:58" ht="13.5" customHeight="1" thickBot="1">
      <c r="B76" s="229"/>
      <c r="C76" s="326">
        <v>4</v>
      </c>
      <c r="D76" s="327"/>
      <c r="E76" s="327"/>
      <c r="F76" s="327"/>
      <c r="G76" s="328"/>
      <c r="H76" s="253"/>
      <c r="I76" s="317"/>
      <c r="J76" s="319"/>
      <c r="K76" s="317"/>
      <c r="L76" s="318"/>
      <c r="M76" s="319"/>
      <c r="O76" s="326">
        <v>11</v>
      </c>
      <c r="P76" s="327"/>
      <c r="Q76" s="327"/>
      <c r="R76" s="327"/>
      <c r="S76" s="328"/>
      <c r="T76" s="253"/>
      <c r="U76" s="315" t="s">
        <v>79</v>
      </c>
      <c r="V76" s="323"/>
      <c r="W76" s="316" t="s">
        <v>260</v>
      </c>
      <c r="X76" s="311"/>
      <c r="Y76" s="311"/>
      <c r="Z76" s="243"/>
      <c r="AA76" s="229"/>
      <c r="AC76" s="229"/>
      <c r="AD76" s="329"/>
      <c r="AE76" s="330"/>
      <c r="AF76" s="330"/>
      <c r="AG76" s="330"/>
      <c r="AH76" s="331"/>
      <c r="AJ76" s="288"/>
      <c r="AK76" s="324"/>
      <c r="AL76" s="321"/>
      <c r="AM76" s="321"/>
      <c r="AN76" s="322"/>
      <c r="AO76" s="230"/>
      <c r="AP76" s="329"/>
      <c r="AQ76" s="330"/>
      <c r="AR76" s="330"/>
      <c r="AS76" s="330"/>
      <c r="AT76" s="331"/>
      <c r="AV76" s="288"/>
      <c r="AW76" s="324"/>
      <c r="AX76" s="318"/>
      <c r="AY76" s="318"/>
      <c r="AZ76" s="319"/>
      <c r="BA76" s="246"/>
      <c r="BB76" s="269"/>
      <c r="BC76" s="348"/>
      <c r="BD76" s="349"/>
      <c r="BE76" s="350"/>
      <c r="BF76" s="234"/>
    </row>
    <row r="77" spans="2:58" ht="13.5" customHeight="1" thickBot="1">
      <c r="B77" s="229"/>
      <c r="C77" s="329"/>
      <c r="D77" s="330"/>
      <c r="E77" s="330"/>
      <c r="F77" s="330"/>
      <c r="G77" s="331"/>
      <c r="H77" s="253"/>
      <c r="I77" s="317"/>
      <c r="J77" s="319"/>
      <c r="K77" s="320"/>
      <c r="L77" s="321"/>
      <c r="M77" s="322"/>
      <c r="O77" s="329"/>
      <c r="P77" s="330"/>
      <c r="Q77" s="330"/>
      <c r="R77" s="330"/>
      <c r="S77" s="331"/>
      <c r="T77" s="253"/>
      <c r="U77" s="288"/>
      <c r="V77" s="324"/>
      <c r="W77" s="319"/>
      <c r="X77" s="312"/>
      <c r="Y77" s="312"/>
      <c r="Z77" s="243"/>
      <c r="AA77" s="229"/>
      <c r="AC77" s="229"/>
      <c r="AD77" s="230"/>
      <c r="AE77" s="230"/>
      <c r="AF77" s="233"/>
      <c r="AG77" s="230"/>
      <c r="AH77" s="230"/>
      <c r="AJ77" s="288"/>
      <c r="AK77" s="324"/>
      <c r="AL77" s="248"/>
      <c r="AM77" s="248"/>
      <c r="AN77" s="248"/>
      <c r="AO77" s="230"/>
      <c r="AP77" s="230"/>
      <c r="AQ77" s="230"/>
      <c r="AR77" s="230"/>
      <c r="AS77" s="230"/>
      <c r="AT77" s="230"/>
      <c r="AV77" s="288"/>
      <c r="AW77" s="324"/>
      <c r="AX77" s="318"/>
      <c r="AY77" s="318"/>
      <c r="AZ77" s="319"/>
      <c r="BA77" s="248"/>
      <c r="BB77" s="268"/>
      <c r="BC77" s="248"/>
      <c r="BD77" s="248"/>
      <c r="BE77" s="248"/>
      <c r="BF77" s="234"/>
    </row>
    <row r="78" spans="2:58" ht="13.5" customHeight="1" thickBot="1">
      <c r="B78" s="229"/>
      <c r="C78" s="230"/>
      <c r="D78" s="230"/>
      <c r="E78" s="230"/>
      <c r="F78" s="230"/>
      <c r="G78" s="230"/>
      <c r="H78" s="230"/>
      <c r="I78" s="317"/>
      <c r="J78" s="319"/>
      <c r="K78" s="248"/>
      <c r="L78" s="248"/>
      <c r="M78" s="248"/>
      <c r="O78" s="230"/>
      <c r="P78" s="230"/>
      <c r="Q78" s="233"/>
      <c r="R78" s="230"/>
      <c r="S78" s="230"/>
      <c r="T78" s="230"/>
      <c r="U78" s="288"/>
      <c r="V78" s="324"/>
      <c r="W78" s="319"/>
      <c r="X78" s="312"/>
      <c r="Y78" s="312"/>
      <c r="Z78" s="243"/>
      <c r="AA78" s="229"/>
      <c r="AC78" s="229"/>
      <c r="AD78" s="326">
        <v>10</v>
      </c>
      <c r="AE78" s="327"/>
      <c r="AF78" s="327"/>
      <c r="AG78" s="327"/>
      <c r="AH78" s="328"/>
      <c r="AJ78" s="288"/>
      <c r="AK78" s="324"/>
      <c r="AL78" s="282" t="s">
        <v>262</v>
      </c>
      <c r="AM78" s="282"/>
      <c r="AN78" s="316"/>
      <c r="AO78" s="230"/>
      <c r="AP78" s="326">
        <v>5</v>
      </c>
      <c r="AQ78" s="327"/>
      <c r="AR78" s="327"/>
      <c r="AS78" s="327"/>
      <c r="AT78" s="328"/>
      <c r="AV78" s="288"/>
      <c r="AW78" s="324"/>
      <c r="AX78" s="318"/>
      <c r="AY78" s="318"/>
      <c r="AZ78" s="319"/>
      <c r="BA78" s="252"/>
      <c r="BB78" s="268"/>
      <c r="BC78" s="248"/>
      <c r="BD78" s="248"/>
      <c r="BE78" s="248"/>
      <c r="BF78" s="234"/>
    </row>
    <row r="79" spans="2:58" ht="13.5" customHeight="1" thickBot="1">
      <c r="B79" s="229"/>
      <c r="C79" s="326">
        <v>5</v>
      </c>
      <c r="D79" s="327"/>
      <c r="E79" s="327"/>
      <c r="F79" s="327"/>
      <c r="G79" s="328"/>
      <c r="H79" s="253"/>
      <c r="I79" s="317"/>
      <c r="J79" s="319"/>
      <c r="K79" s="284" t="s">
        <v>261</v>
      </c>
      <c r="L79" s="282"/>
      <c r="M79" s="316"/>
      <c r="O79" s="326">
        <v>12</v>
      </c>
      <c r="P79" s="327"/>
      <c r="Q79" s="327"/>
      <c r="R79" s="327"/>
      <c r="S79" s="328"/>
      <c r="T79" s="253"/>
      <c r="U79" s="288"/>
      <c r="V79" s="324"/>
      <c r="W79" s="319"/>
      <c r="X79" s="312"/>
      <c r="Y79" s="312"/>
      <c r="Z79" s="243"/>
      <c r="AA79" s="229"/>
      <c r="AC79" s="229"/>
      <c r="AD79" s="329"/>
      <c r="AE79" s="330"/>
      <c r="AF79" s="330"/>
      <c r="AG79" s="330"/>
      <c r="AH79" s="331"/>
      <c r="AJ79" s="288"/>
      <c r="AK79" s="324"/>
      <c r="AL79" s="318"/>
      <c r="AM79" s="318"/>
      <c r="AN79" s="319"/>
      <c r="AO79" s="230"/>
      <c r="AP79" s="329"/>
      <c r="AQ79" s="330"/>
      <c r="AR79" s="330"/>
      <c r="AS79" s="330"/>
      <c r="AT79" s="331"/>
      <c r="AV79" s="286"/>
      <c r="AW79" s="325"/>
      <c r="AX79" s="321"/>
      <c r="AY79" s="321"/>
      <c r="AZ79" s="322"/>
      <c r="BA79" s="252"/>
      <c r="BB79" s="268"/>
      <c r="BC79" s="248"/>
      <c r="BD79" s="248"/>
      <c r="BE79" s="248"/>
      <c r="BF79" s="234"/>
    </row>
    <row r="80" spans="2:58" ht="13.5" customHeight="1" thickBot="1">
      <c r="B80" s="229"/>
      <c r="C80" s="329"/>
      <c r="D80" s="330"/>
      <c r="E80" s="330"/>
      <c r="F80" s="330"/>
      <c r="G80" s="331"/>
      <c r="H80" s="253"/>
      <c r="I80" s="317"/>
      <c r="J80" s="319"/>
      <c r="K80" s="317"/>
      <c r="L80" s="318"/>
      <c r="M80" s="319"/>
      <c r="O80" s="329"/>
      <c r="P80" s="330"/>
      <c r="Q80" s="330"/>
      <c r="R80" s="330"/>
      <c r="S80" s="331"/>
      <c r="T80" s="253"/>
      <c r="U80" s="288"/>
      <c r="V80" s="324"/>
      <c r="W80" s="319"/>
      <c r="X80" s="312"/>
      <c r="Y80" s="312"/>
      <c r="Z80" s="243"/>
      <c r="AA80" s="229"/>
      <c r="AC80" s="229"/>
      <c r="AJ80" s="288"/>
      <c r="AK80" s="324"/>
      <c r="AL80" s="318"/>
      <c r="AM80" s="318"/>
      <c r="AN80" s="319"/>
      <c r="AV80" s="245"/>
      <c r="AW80" s="245"/>
      <c r="AX80" s="245"/>
      <c r="AY80" s="248"/>
      <c r="AZ80" s="248"/>
      <c r="BA80" s="248"/>
      <c r="BB80" s="268"/>
      <c r="BF80" s="234"/>
    </row>
    <row r="81" spans="2:58" ht="13.5" customHeight="1" thickBot="1">
      <c r="B81" s="229"/>
      <c r="C81" s="230"/>
      <c r="D81" s="230"/>
      <c r="E81" s="230"/>
      <c r="F81" s="230"/>
      <c r="G81" s="230"/>
      <c r="H81" s="230"/>
      <c r="I81" s="317"/>
      <c r="J81" s="319"/>
      <c r="K81" s="317"/>
      <c r="L81" s="318"/>
      <c r="M81" s="319"/>
      <c r="O81" s="230"/>
      <c r="P81" s="230"/>
      <c r="Q81" s="233"/>
      <c r="R81" s="230"/>
      <c r="S81" s="230"/>
      <c r="T81" s="230"/>
      <c r="U81" s="288"/>
      <c r="V81" s="324"/>
      <c r="W81" s="319"/>
      <c r="X81" s="312"/>
      <c r="Y81" s="312"/>
      <c r="AA81" s="229"/>
      <c r="AC81" s="229"/>
      <c r="AD81" s="326">
        <v>11</v>
      </c>
      <c r="AE81" s="327"/>
      <c r="AF81" s="327"/>
      <c r="AG81" s="327"/>
      <c r="AH81" s="328"/>
      <c r="AJ81" s="288"/>
      <c r="AK81" s="324"/>
      <c r="AL81" s="318"/>
      <c r="AM81" s="318"/>
      <c r="AN81" s="319"/>
      <c r="AP81" s="253"/>
      <c r="AQ81" s="253"/>
      <c r="AR81" s="253"/>
      <c r="AS81" s="253"/>
      <c r="AT81" s="253"/>
      <c r="AV81" s="245"/>
      <c r="AW81" s="245"/>
      <c r="AX81" s="245"/>
      <c r="AY81" s="248"/>
      <c r="AZ81" s="248"/>
      <c r="BA81" s="248"/>
      <c r="BB81" s="268"/>
      <c r="BF81" s="234"/>
    </row>
    <row r="82" spans="2:58" ht="13.5" customHeight="1" thickBot="1">
      <c r="B82" s="229"/>
      <c r="C82" s="326">
        <v>6</v>
      </c>
      <c r="D82" s="327"/>
      <c r="E82" s="327"/>
      <c r="F82" s="327"/>
      <c r="G82" s="328"/>
      <c r="H82" s="253"/>
      <c r="I82" s="317"/>
      <c r="J82" s="319"/>
      <c r="K82" s="317"/>
      <c r="L82" s="318"/>
      <c r="M82" s="319"/>
      <c r="O82" s="326">
        <v>13</v>
      </c>
      <c r="P82" s="327"/>
      <c r="Q82" s="327"/>
      <c r="R82" s="327"/>
      <c r="S82" s="328"/>
      <c r="T82" s="253"/>
      <c r="U82" s="288"/>
      <c r="V82" s="324"/>
      <c r="W82" s="319"/>
      <c r="X82" s="312"/>
      <c r="Y82" s="312"/>
      <c r="Z82" s="243"/>
      <c r="AA82" s="229"/>
      <c r="AC82" s="229"/>
      <c r="AD82" s="329"/>
      <c r="AE82" s="330"/>
      <c r="AF82" s="330"/>
      <c r="AG82" s="330"/>
      <c r="AH82" s="331"/>
      <c r="AJ82" s="286"/>
      <c r="AK82" s="325"/>
      <c r="AL82" s="321"/>
      <c r="AM82" s="321"/>
      <c r="AN82" s="322"/>
      <c r="AP82" s="253"/>
      <c r="AQ82" s="253"/>
      <c r="AR82" s="253"/>
      <c r="AS82" s="253"/>
      <c r="AT82" s="253"/>
      <c r="AV82" s="245"/>
      <c r="AW82" s="245"/>
      <c r="AX82" s="245"/>
      <c r="AY82" s="248"/>
      <c r="AZ82" s="248"/>
      <c r="BA82" s="248"/>
      <c r="BB82" s="268"/>
      <c r="BF82" s="234"/>
    </row>
    <row r="83" spans="2:60" ht="13.5" customHeight="1" thickBot="1">
      <c r="B83" s="229"/>
      <c r="C83" s="329"/>
      <c r="D83" s="330"/>
      <c r="E83" s="330"/>
      <c r="F83" s="330"/>
      <c r="G83" s="331"/>
      <c r="H83" s="253"/>
      <c r="I83" s="317"/>
      <c r="J83" s="319"/>
      <c r="K83" s="320"/>
      <c r="L83" s="321"/>
      <c r="M83" s="322"/>
      <c r="O83" s="329"/>
      <c r="P83" s="330"/>
      <c r="Q83" s="330"/>
      <c r="R83" s="330"/>
      <c r="S83" s="331"/>
      <c r="T83" s="253"/>
      <c r="U83" s="288"/>
      <c r="V83" s="324"/>
      <c r="W83" s="322"/>
      <c r="X83" s="313"/>
      <c r="Y83" s="313"/>
      <c r="Z83" s="243"/>
      <c r="AA83" s="229"/>
      <c r="AC83" s="229"/>
      <c r="AD83" s="230"/>
      <c r="AJ83" s="253"/>
      <c r="AK83" s="246"/>
      <c r="AL83" s="246"/>
      <c r="AM83" s="246"/>
      <c r="AN83" s="246"/>
      <c r="AO83" s="230"/>
      <c r="AP83" s="230"/>
      <c r="AQ83" s="230"/>
      <c r="AR83" s="230"/>
      <c r="AS83" s="253"/>
      <c r="AT83" s="253"/>
      <c r="AU83" s="253"/>
      <c r="AV83" s="253"/>
      <c r="AW83" s="253"/>
      <c r="AX83" s="253"/>
      <c r="AY83" s="246"/>
      <c r="AZ83" s="246"/>
      <c r="BA83" s="246"/>
      <c r="BB83" s="269"/>
      <c r="BC83" s="246"/>
      <c r="BD83" s="246"/>
      <c r="BE83" s="246"/>
      <c r="BF83" s="234"/>
      <c r="BH83" s="230"/>
    </row>
    <row r="84" spans="2:60" ht="13.5" customHeight="1" thickBot="1">
      <c r="B84" s="229"/>
      <c r="C84" s="230"/>
      <c r="D84" s="230"/>
      <c r="E84" s="230"/>
      <c r="F84" s="230"/>
      <c r="G84" s="230"/>
      <c r="H84" s="230"/>
      <c r="I84" s="317"/>
      <c r="J84" s="319"/>
      <c r="K84" s="248"/>
      <c r="L84" s="248"/>
      <c r="M84" s="248"/>
      <c r="O84" s="230"/>
      <c r="P84" s="230"/>
      <c r="Q84" s="233"/>
      <c r="R84" s="230"/>
      <c r="S84" s="230"/>
      <c r="T84" s="230"/>
      <c r="U84" s="288"/>
      <c r="V84" s="324"/>
      <c r="W84" s="242"/>
      <c r="X84" s="243"/>
      <c r="Y84" s="230"/>
      <c r="Z84" s="243"/>
      <c r="AA84" s="229"/>
      <c r="AC84" s="254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55"/>
      <c r="BA84" s="254"/>
      <c r="BB84" s="270"/>
      <c r="BC84" s="231"/>
      <c r="BD84" s="255"/>
      <c r="BE84" s="231"/>
      <c r="BF84" s="255"/>
      <c r="BH84" s="230"/>
    </row>
    <row r="85" spans="2:60" ht="13.5" customHeight="1">
      <c r="B85" s="229"/>
      <c r="C85" s="326">
        <v>7</v>
      </c>
      <c r="D85" s="327"/>
      <c r="E85" s="327"/>
      <c r="F85" s="327"/>
      <c r="G85" s="328"/>
      <c r="H85" s="253"/>
      <c r="I85" s="317"/>
      <c r="J85" s="319"/>
      <c r="K85" s="284" t="s">
        <v>262</v>
      </c>
      <c r="L85" s="282"/>
      <c r="M85" s="316"/>
      <c r="O85" s="326">
        <v>14</v>
      </c>
      <c r="P85" s="327"/>
      <c r="Q85" s="327"/>
      <c r="R85" s="327"/>
      <c r="S85" s="328"/>
      <c r="T85" s="253"/>
      <c r="U85" s="288"/>
      <c r="V85" s="324"/>
      <c r="W85" s="282" t="s">
        <v>261</v>
      </c>
      <c r="X85" s="282"/>
      <c r="Y85" s="316"/>
      <c r="Z85" s="243"/>
      <c r="AA85" s="229"/>
      <c r="BA85" s="229"/>
      <c r="BB85" s="230"/>
      <c r="BC85" s="230"/>
      <c r="BD85" s="234"/>
      <c r="BH85" s="230"/>
    </row>
    <row r="86" spans="2:60" ht="13.5" customHeight="1" thickBot="1">
      <c r="B86" s="229"/>
      <c r="C86" s="329"/>
      <c r="D86" s="330"/>
      <c r="E86" s="330"/>
      <c r="F86" s="330"/>
      <c r="G86" s="331"/>
      <c r="H86" s="253"/>
      <c r="I86" s="317"/>
      <c r="J86" s="319"/>
      <c r="K86" s="317"/>
      <c r="L86" s="318"/>
      <c r="M86" s="319"/>
      <c r="O86" s="329"/>
      <c r="P86" s="330"/>
      <c r="Q86" s="330"/>
      <c r="R86" s="330"/>
      <c r="S86" s="331"/>
      <c r="T86" s="253"/>
      <c r="U86" s="288"/>
      <c r="V86" s="324"/>
      <c r="W86" s="318"/>
      <c r="X86" s="318"/>
      <c r="Y86" s="319"/>
      <c r="Z86" s="243"/>
      <c r="AA86" s="229"/>
      <c r="AC86" s="230"/>
      <c r="AD86" s="253"/>
      <c r="AI86" s="230"/>
      <c r="AJ86" s="230"/>
      <c r="AP86" s="246"/>
      <c r="AV86" s="230"/>
      <c r="AW86" s="230"/>
      <c r="AX86" s="230"/>
      <c r="AY86" s="230"/>
      <c r="AZ86" s="230"/>
      <c r="BA86" s="253"/>
      <c r="BB86" s="253"/>
      <c r="BC86" s="253"/>
      <c r="BD86" s="246"/>
      <c r="BE86" s="246"/>
      <c r="BF86" s="246"/>
      <c r="BG86" s="246"/>
      <c r="BH86" s="230"/>
    </row>
    <row r="87" spans="2:60" ht="13.5" customHeight="1" thickBot="1">
      <c r="B87" s="229"/>
      <c r="C87" s="230"/>
      <c r="D87" s="230"/>
      <c r="E87" s="230"/>
      <c r="F87" s="230"/>
      <c r="G87" s="230"/>
      <c r="H87" s="230"/>
      <c r="I87" s="317"/>
      <c r="J87" s="319"/>
      <c r="K87" s="317"/>
      <c r="L87" s="318"/>
      <c r="M87" s="319"/>
      <c r="O87" s="230"/>
      <c r="P87" s="230"/>
      <c r="Q87" s="233"/>
      <c r="R87" s="230"/>
      <c r="S87" s="230"/>
      <c r="T87" s="230"/>
      <c r="U87" s="288"/>
      <c r="V87" s="324"/>
      <c r="W87" s="318"/>
      <c r="X87" s="318"/>
      <c r="Y87" s="319"/>
      <c r="AA87" s="229"/>
      <c r="AB87" s="230"/>
      <c r="AC87" s="230"/>
      <c r="AD87" s="230"/>
      <c r="AG87" s="245"/>
      <c r="AH87" s="245"/>
      <c r="AI87" s="245"/>
      <c r="AJ87" s="245"/>
      <c r="AK87" s="245"/>
      <c r="AL87" s="245"/>
      <c r="AU87" s="230"/>
      <c r="AV87" s="230"/>
      <c r="AW87" s="230"/>
      <c r="AX87" s="230"/>
      <c r="AY87" s="230"/>
      <c r="AZ87" s="230"/>
      <c r="BA87" s="230"/>
      <c r="BB87" s="230"/>
      <c r="BC87" s="246"/>
      <c r="BD87" s="246"/>
      <c r="BE87" s="246"/>
      <c r="BF87" s="246"/>
      <c r="BG87" s="230"/>
      <c r="BH87" s="230"/>
    </row>
    <row r="88" spans="2:59" ht="13.5" customHeight="1">
      <c r="B88" s="229"/>
      <c r="C88" s="326">
        <v>8</v>
      </c>
      <c r="D88" s="327"/>
      <c r="E88" s="327"/>
      <c r="F88" s="327"/>
      <c r="G88" s="328"/>
      <c r="H88" s="253"/>
      <c r="I88" s="317"/>
      <c r="J88" s="319"/>
      <c r="K88" s="317"/>
      <c r="L88" s="318"/>
      <c r="M88" s="319"/>
      <c r="O88" s="326">
        <v>15</v>
      </c>
      <c r="P88" s="327"/>
      <c r="Q88" s="327"/>
      <c r="R88" s="327"/>
      <c r="S88" s="328"/>
      <c r="T88" s="253"/>
      <c r="U88" s="288"/>
      <c r="V88" s="324"/>
      <c r="W88" s="318"/>
      <c r="X88" s="318"/>
      <c r="Y88" s="319"/>
      <c r="AA88" s="229"/>
      <c r="AB88" s="230"/>
      <c r="AC88" s="253"/>
      <c r="AD88" s="230"/>
      <c r="AG88" s="245"/>
      <c r="AH88" s="245"/>
      <c r="AI88" s="245"/>
      <c r="AJ88" s="245"/>
      <c r="AK88" s="245"/>
      <c r="AL88" s="245"/>
      <c r="AO88" s="252"/>
      <c r="AP88" s="252"/>
      <c r="AQ88" s="252"/>
      <c r="AR88" s="230"/>
      <c r="AS88" s="230"/>
      <c r="AT88" s="230"/>
      <c r="AU88" s="230"/>
      <c r="AV88" s="230"/>
      <c r="AW88" s="230"/>
      <c r="AX88" s="230"/>
      <c r="AY88" s="253"/>
      <c r="AZ88" s="253"/>
      <c r="BA88" s="253"/>
      <c r="BB88" s="252"/>
      <c r="BC88" s="252"/>
      <c r="BD88" s="252"/>
      <c r="BE88" s="252"/>
      <c r="BF88" s="230"/>
      <c r="BG88" s="230"/>
    </row>
    <row r="89" spans="2:59" ht="13.5" customHeight="1" thickBot="1">
      <c r="B89" s="229"/>
      <c r="C89" s="329"/>
      <c r="D89" s="330"/>
      <c r="E89" s="330"/>
      <c r="F89" s="330"/>
      <c r="G89" s="331"/>
      <c r="H89" s="253"/>
      <c r="I89" s="320"/>
      <c r="J89" s="322"/>
      <c r="K89" s="320"/>
      <c r="L89" s="321"/>
      <c r="M89" s="322"/>
      <c r="O89" s="329"/>
      <c r="P89" s="330"/>
      <c r="Q89" s="330"/>
      <c r="R89" s="330"/>
      <c r="S89" s="331"/>
      <c r="T89" s="253"/>
      <c r="U89" s="286"/>
      <c r="V89" s="325"/>
      <c r="W89" s="321"/>
      <c r="X89" s="321"/>
      <c r="Y89" s="322"/>
      <c r="AA89" s="229"/>
      <c r="AB89" s="230"/>
      <c r="AC89" s="253"/>
      <c r="AD89" s="230"/>
      <c r="AG89" s="245"/>
      <c r="AH89" s="245"/>
      <c r="AI89" s="245"/>
      <c r="AJ89" s="245"/>
      <c r="AK89" s="245"/>
      <c r="AL89" s="245"/>
      <c r="AO89" s="252"/>
      <c r="AP89" s="252"/>
      <c r="AQ89" s="252"/>
      <c r="AR89" s="230"/>
      <c r="AS89" s="230"/>
      <c r="AT89" s="230"/>
      <c r="AU89" s="230"/>
      <c r="AV89" s="230"/>
      <c r="AW89" s="230"/>
      <c r="AX89" s="230"/>
      <c r="AY89" s="253"/>
      <c r="AZ89" s="253"/>
      <c r="BA89" s="253"/>
      <c r="BB89" s="252"/>
      <c r="BC89" s="252"/>
      <c r="BD89" s="252"/>
      <c r="BE89" s="252"/>
      <c r="BF89" s="230"/>
      <c r="BG89" s="230"/>
    </row>
    <row r="90" spans="2:58" s="230" customFormat="1" ht="13.5" customHeight="1">
      <c r="B90" s="229"/>
      <c r="L90" s="233"/>
      <c r="M90" s="233"/>
      <c r="N90" s="253"/>
      <c r="O90" s="253"/>
      <c r="P90" s="253"/>
      <c r="Q90" s="253"/>
      <c r="T90" s="233"/>
      <c r="W90" s="253"/>
      <c r="X90" s="253"/>
      <c r="Y90" s="253"/>
      <c r="Z90" s="253"/>
      <c r="AA90" s="271"/>
      <c r="AB90" s="253"/>
      <c r="AC90" s="253"/>
      <c r="AG90" s="245"/>
      <c r="AH90" s="245"/>
      <c r="AI90" s="245"/>
      <c r="AJ90" s="245"/>
      <c r="AK90" s="245"/>
      <c r="AL90" s="245"/>
      <c r="AP90" s="233"/>
      <c r="AQ90" s="233"/>
      <c r="AR90" s="253"/>
      <c r="AS90" s="253"/>
      <c r="AT90" s="253"/>
      <c r="AU90" s="253"/>
      <c r="AX90" s="233"/>
      <c r="BA90" s="253"/>
      <c r="BB90" s="253"/>
      <c r="BC90" s="253"/>
      <c r="BD90" s="253"/>
      <c r="BE90" s="253"/>
      <c r="BF90" s="253"/>
    </row>
    <row r="91" spans="2:59" ht="13.5" customHeight="1" thickBot="1">
      <c r="B91" s="254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29"/>
      <c r="AB91" s="230"/>
      <c r="AC91" s="230"/>
      <c r="AD91" s="230"/>
      <c r="AG91" s="245"/>
      <c r="AH91" s="245"/>
      <c r="AI91" s="245"/>
      <c r="AJ91" s="245"/>
      <c r="AK91" s="245"/>
      <c r="AL91" s="245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</row>
    <row r="92" spans="33:38" ht="13.5" customHeight="1">
      <c r="AG92" s="245"/>
      <c r="AH92" s="245"/>
      <c r="AI92" s="245"/>
      <c r="AJ92" s="245"/>
      <c r="AK92" s="245"/>
      <c r="AL92" s="245"/>
    </row>
    <row r="93" spans="33:38" ht="13.5" customHeight="1">
      <c r="AG93" s="245"/>
      <c r="AH93" s="245"/>
      <c r="AI93" s="245"/>
      <c r="AJ93" s="245"/>
      <c r="AK93" s="245"/>
      <c r="AL93" s="245"/>
    </row>
    <row r="94" spans="33:38" ht="13.5" customHeight="1">
      <c r="AG94" s="245"/>
      <c r="AH94" s="245"/>
      <c r="AI94" s="245"/>
      <c r="AJ94" s="245"/>
      <c r="AK94" s="245"/>
      <c r="AL94" s="245"/>
    </row>
    <row r="95" spans="33:38" ht="13.5" customHeight="1">
      <c r="AG95" s="245"/>
      <c r="AH95" s="245"/>
      <c r="AI95" s="245"/>
      <c r="AJ95" s="248"/>
      <c r="AK95" s="248"/>
      <c r="AL95" s="248"/>
    </row>
    <row r="96" spans="33:38" ht="13.5" customHeight="1">
      <c r="AG96" s="245"/>
      <c r="AH96" s="245"/>
      <c r="AI96" s="245"/>
      <c r="AJ96" s="245"/>
      <c r="AK96" s="245"/>
      <c r="AL96" s="245"/>
    </row>
    <row r="97" spans="33:38" ht="13.5" customHeight="1">
      <c r="AG97" s="245"/>
      <c r="AH97" s="245"/>
      <c r="AI97" s="245"/>
      <c r="AJ97" s="245"/>
      <c r="AK97" s="245"/>
      <c r="AL97" s="245"/>
    </row>
    <row r="98" spans="33:38" ht="13.5" customHeight="1">
      <c r="AG98" s="245"/>
      <c r="AH98" s="245"/>
      <c r="AI98" s="245"/>
      <c r="AJ98" s="245"/>
      <c r="AK98" s="245"/>
      <c r="AL98" s="245"/>
    </row>
    <row r="99" spans="33:38" ht="13.5" customHeight="1">
      <c r="AG99" s="245"/>
      <c r="AH99" s="245"/>
      <c r="AI99" s="245"/>
      <c r="AJ99" s="245"/>
      <c r="AK99" s="245"/>
      <c r="AL99" s="245"/>
    </row>
    <row r="100" spans="33:38" ht="13.5" customHeight="1">
      <c r="AG100" s="245"/>
      <c r="AH100" s="245"/>
      <c r="AI100" s="245"/>
      <c r="AJ100" s="245"/>
      <c r="AK100" s="245"/>
      <c r="AL100" s="245"/>
    </row>
    <row r="101" spans="33:38" ht="13.5" customHeight="1">
      <c r="AG101" s="245"/>
      <c r="AH101" s="245"/>
      <c r="AI101" s="245"/>
      <c r="AJ101" s="248"/>
      <c r="AK101" s="248"/>
      <c r="AL101" s="248"/>
    </row>
    <row r="102" spans="33:38" ht="13.5" customHeight="1">
      <c r="AG102" s="245"/>
      <c r="AH102" s="245"/>
      <c r="AI102" s="245"/>
      <c r="AJ102" s="245"/>
      <c r="AK102" s="245"/>
      <c r="AL102" s="245"/>
    </row>
    <row r="103" spans="33:38" ht="13.5" customHeight="1">
      <c r="AG103" s="245"/>
      <c r="AH103" s="245"/>
      <c r="AI103" s="245"/>
      <c r="AJ103" s="245"/>
      <c r="AK103" s="245"/>
      <c r="AL103" s="245"/>
    </row>
    <row r="104" spans="33:38" ht="13.5" customHeight="1">
      <c r="AG104" s="245"/>
      <c r="AH104" s="245"/>
      <c r="AI104" s="245"/>
      <c r="AJ104" s="245"/>
      <c r="AK104" s="245"/>
      <c r="AL104" s="245"/>
    </row>
    <row r="105" spans="33:38" ht="13.5" customHeight="1">
      <c r="AG105" s="245"/>
      <c r="AH105" s="245"/>
      <c r="AI105" s="245"/>
      <c r="AJ105" s="245"/>
      <c r="AK105" s="245"/>
      <c r="AL105" s="245"/>
    </row>
    <row r="106" spans="33:38" ht="13.5" customHeight="1">
      <c r="AG106" s="245"/>
      <c r="AH106" s="245"/>
      <c r="AI106" s="245"/>
      <c r="AJ106" s="245"/>
      <c r="AK106" s="245"/>
      <c r="AL106" s="245"/>
    </row>
  </sheetData>
  <sheetProtection/>
  <mergeCells count="110">
    <mergeCell ref="C70:G71"/>
    <mergeCell ref="O70:S71"/>
    <mergeCell ref="C73:G74"/>
    <mergeCell ref="C88:G89"/>
    <mergeCell ref="O88:S89"/>
    <mergeCell ref="C82:G83"/>
    <mergeCell ref="O82:S83"/>
    <mergeCell ref="C85:G86"/>
    <mergeCell ref="O85:S86"/>
    <mergeCell ref="K79:M83"/>
    <mergeCell ref="C76:G77"/>
    <mergeCell ref="AD78:AH79"/>
    <mergeCell ref="AP78:AT79"/>
    <mergeCell ref="O76:S77"/>
    <mergeCell ref="C79:G80"/>
    <mergeCell ref="O79:S80"/>
    <mergeCell ref="AL78:AN82"/>
    <mergeCell ref="BC70:BE76"/>
    <mergeCell ref="AD72:AH73"/>
    <mergeCell ref="AP72:AT73"/>
    <mergeCell ref="AD75:AH76"/>
    <mergeCell ref="AP75:AT76"/>
    <mergeCell ref="AL72:AN76"/>
    <mergeCell ref="AQ31:AW32"/>
    <mergeCell ref="Y51:AE52"/>
    <mergeCell ref="AP66:AT67"/>
    <mergeCell ref="AD69:AH70"/>
    <mergeCell ref="AP69:AT70"/>
    <mergeCell ref="AC60:AK62"/>
    <mergeCell ref="AL60:AP62"/>
    <mergeCell ref="AQ52:AW53"/>
    <mergeCell ref="AQ46:AW47"/>
    <mergeCell ref="Y33:AE34"/>
    <mergeCell ref="B60:N62"/>
    <mergeCell ref="C66:G67"/>
    <mergeCell ref="P66:V67"/>
    <mergeCell ref="AD66:AH67"/>
    <mergeCell ref="O60:S62"/>
    <mergeCell ref="I66:M67"/>
    <mergeCell ref="G49:M50"/>
    <mergeCell ref="G34:M35"/>
    <mergeCell ref="AQ34:AW35"/>
    <mergeCell ref="Y36:AE37"/>
    <mergeCell ref="Y45:AE46"/>
    <mergeCell ref="AG48:AH52"/>
    <mergeCell ref="G52:M53"/>
    <mergeCell ref="G46:M47"/>
    <mergeCell ref="G43:M44"/>
    <mergeCell ref="G40:M41"/>
    <mergeCell ref="AQ28:AW29"/>
    <mergeCell ref="AI27:AK34"/>
    <mergeCell ref="AG27:AH46"/>
    <mergeCell ref="B9:O11"/>
    <mergeCell ref="T15:AN16"/>
    <mergeCell ref="Y21:AE22"/>
    <mergeCell ref="G22:M23"/>
    <mergeCell ref="P9:T11"/>
    <mergeCell ref="G19:M20"/>
    <mergeCell ref="AG21:AH25"/>
    <mergeCell ref="Q34:S38"/>
    <mergeCell ref="G37:M38"/>
    <mergeCell ref="G28:M29"/>
    <mergeCell ref="O19:P38"/>
    <mergeCell ref="Q19:S26"/>
    <mergeCell ref="Q28:S32"/>
    <mergeCell ref="G25:M26"/>
    <mergeCell ref="AQ25:AW26"/>
    <mergeCell ref="O40:P53"/>
    <mergeCell ref="AQ49:AW50"/>
    <mergeCell ref="AQ43:AW44"/>
    <mergeCell ref="AI42:AK46"/>
    <mergeCell ref="AI48:AK52"/>
    <mergeCell ref="Y48:AE49"/>
    <mergeCell ref="Y42:AE43"/>
    <mergeCell ref="G31:M32"/>
    <mergeCell ref="AQ19:AW20"/>
    <mergeCell ref="Y27:AE28"/>
    <mergeCell ref="AI36:AK40"/>
    <mergeCell ref="Y39:AE40"/>
    <mergeCell ref="AQ22:AW23"/>
    <mergeCell ref="AQ37:AW38"/>
    <mergeCell ref="AQ40:AW41"/>
    <mergeCell ref="AI21:AK25"/>
    <mergeCell ref="Y30:AE31"/>
    <mergeCell ref="Y24:AE25"/>
    <mergeCell ref="Q40:S47"/>
    <mergeCell ref="Q49:S53"/>
    <mergeCell ref="AL66:AN70"/>
    <mergeCell ref="I70:J89"/>
    <mergeCell ref="K70:M77"/>
    <mergeCell ref="O73:S74"/>
    <mergeCell ref="K85:M89"/>
    <mergeCell ref="U76:V89"/>
    <mergeCell ref="W76:Y83"/>
    <mergeCell ref="W85:Y89"/>
    <mergeCell ref="BA19:BC26"/>
    <mergeCell ref="BA28:BC35"/>
    <mergeCell ref="BA37:BC41"/>
    <mergeCell ref="AY28:AZ41"/>
    <mergeCell ref="AY19:AZ26"/>
    <mergeCell ref="AY43:AZ50"/>
    <mergeCell ref="BA43:BC50"/>
    <mergeCell ref="AY52:BD53"/>
    <mergeCell ref="U70:V74"/>
    <mergeCell ref="W70:Y74"/>
    <mergeCell ref="AV66:AW79"/>
    <mergeCell ref="AX66:AZ73"/>
    <mergeCell ref="AX75:AZ79"/>
    <mergeCell ref="AJ66:AK82"/>
    <mergeCell ref="AD81:AH82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4" r:id="rId2"/>
  <headerFooter alignWithMargins="0">
    <oddFooter>&amp;C－２６－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3"/>
  <sheetViews>
    <sheetView workbookViewId="0" topLeftCell="A19">
      <selection activeCell="P17" sqref="P17"/>
    </sheetView>
  </sheetViews>
  <sheetFormatPr defaultColWidth="9.00390625" defaultRowHeight="25.5" customHeight="1"/>
  <cols>
    <col min="1" max="2" width="4.625" style="33" customWidth="1"/>
    <col min="3" max="9" width="10.625" style="33" customWidth="1"/>
    <col min="10" max="10" width="5.625" style="33" customWidth="1"/>
    <col min="11" max="12" width="5.50390625" style="33" customWidth="1"/>
    <col min="13" max="16" width="5.625" style="33" hidden="1" customWidth="1"/>
    <col min="17" max="17" width="5.625" style="33" customWidth="1"/>
    <col min="18" max="18" width="8.625" style="99" customWidth="1"/>
    <col min="19" max="20" width="2.875" style="33" customWidth="1"/>
    <col min="21" max="16384" width="9.00390625" style="33" customWidth="1"/>
  </cols>
  <sheetData>
    <row r="1" spans="1:18" s="1" customFormat="1" ht="29.25" customHeight="1" thickBot="1">
      <c r="A1" s="378" t="s">
        <v>21</v>
      </c>
      <c r="B1" s="378"/>
      <c r="C1" s="378" t="s">
        <v>26</v>
      </c>
      <c r="D1" s="378"/>
      <c r="E1" s="31" t="s">
        <v>27</v>
      </c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98"/>
    </row>
    <row r="2" spans="1:17" ht="29.25" customHeight="1" thickBot="1">
      <c r="A2" s="379" t="s">
        <v>173</v>
      </c>
      <c r="B2" s="380"/>
      <c r="C2" s="34" t="s">
        <v>180</v>
      </c>
      <c r="D2" s="108" t="str">
        <f>IF('予選ﾘｰｸﾞ順位'!B5="","",'予選ﾘｰｸﾞ順位'!B5)</f>
        <v>尽誠学園Ａ</v>
      </c>
      <c r="E2" s="70" t="str">
        <f>IF('予選ﾘｰｸﾞ順位'!C5="","",'予選ﾘｰｸﾞ順位'!C5)</f>
        <v>金光大阪Ｂ</v>
      </c>
      <c r="F2" s="70" t="str">
        <f>IF('予選ﾘｰｸﾞ順位'!D5="","",'予選ﾘｰｸﾞ順位'!D5)</f>
        <v>和歌山商</v>
      </c>
      <c r="G2" s="70" t="str">
        <f>IF('予選ﾘｰｸﾞ順位'!E5="","",'予選ﾘｰｸﾞ順位'!E5)</f>
        <v>倉敷青陵</v>
      </c>
      <c r="H2" s="109" t="str">
        <f>IF('予選ﾘｰｸﾞ順位'!F5="","",'予選ﾘｰｸﾞ順位'!F5)</f>
        <v>城南Ａ</v>
      </c>
      <c r="I2" s="71" t="str">
        <f>IF('予選ﾘｰｸﾞ順位'!G5="","",'予選ﾘｰｸﾞ順位'!G5)</f>
        <v>徳島商業Ａ</v>
      </c>
      <c r="J2" s="372" t="s">
        <v>28</v>
      </c>
      <c r="K2" s="373"/>
      <c r="L2" s="38" t="s">
        <v>29</v>
      </c>
      <c r="M2" s="39" t="s">
        <v>30</v>
      </c>
      <c r="N2" s="40" t="s">
        <v>31</v>
      </c>
      <c r="O2" s="40" t="s">
        <v>32</v>
      </c>
      <c r="P2" s="40" t="s">
        <v>33</v>
      </c>
      <c r="Q2" s="41" t="s">
        <v>34</v>
      </c>
    </row>
    <row r="3" spans="1:18" ht="29.25" customHeight="1">
      <c r="A3" s="42" t="s">
        <v>81</v>
      </c>
      <c r="B3" s="387" t="str">
        <f>IF(D2="","",D2)</f>
        <v>尽誠学園Ａ</v>
      </c>
      <c r="C3" s="388"/>
      <c r="D3" s="43"/>
      <c r="E3" s="44" t="s">
        <v>171</v>
      </c>
      <c r="F3" s="44" t="s">
        <v>171</v>
      </c>
      <c r="G3" s="44" t="s">
        <v>171</v>
      </c>
      <c r="H3" s="100" t="s">
        <v>171</v>
      </c>
      <c r="I3" s="110" t="s">
        <v>171</v>
      </c>
      <c r="J3" s="374" t="str">
        <f aca="true" t="shared" si="0" ref="J3:J8">IF(SUM(M3:P3)=0,"/",M3+O3&amp;"/"&amp;N3+P3)</f>
        <v>/</v>
      </c>
      <c r="K3" s="375"/>
      <c r="L3" s="46">
        <f aca="true" t="shared" si="1" ref="L3:L8">IF(SUM(M3:P3)=0,"",M3*2+N3+O3*2)</f>
      </c>
      <c r="M3" s="47">
        <f aca="true" t="shared" si="2" ref="M3:M8">IF(LEFT(I3,1)="3",1,0)+IF(LEFT(H3,1)="3",1,0)+IF(LEFT(G3,1)="3",1,0)+IF(LEFT(F3,1)="3",1,0)+IF(LEFT(E3,1)="3",1,0)+IF(LEFT(D3,1)="3",1,0)</f>
        <v>0</v>
      </c>
      <c r="N3" s="48">
        <f aca="true" t="shared" si="3" ref="N3:N8">IF(RIGHT(I3,1)="3",1,0)+IF(RIGHT(H3,1)="3",1,0)+IF(RIGHT(G3,1)="3",1,0)+IF(RIGHT(F3,1)="3",1,0)+IF(RIGHT(E3,1)="3",1,0)+IF(RIGHT(D3,1)="3",1,0)</f>
        <v>0</v>
      </c>
      <c r="O3" s="49">
        <f aca="true" t="shared" si="4" ref="O3:O8">IF(LEFT(I3,1)="W",1,0)+IF(LEFT(H3,1)="W",1,0)+IF(LEFT(G3,1)="W",1,0)+IF(LEFT(F3,1)="W",1,0)+IF(LEFT(E3,1)="W",1,0)+IF(LEFT(D3,1)="W",1,0)</f>
        <v>0</v>
      </c>
      <c r="P3" s="49">
        <f aca="true" t="shared" si="5" ref="P3:P8">IF(LEFT(I3,1)="L",1,0)+IF(LEFT(H3,1)="L",1,0)+IF(LEFT(G3,1)="L",1,0)+IF(LEFT(F3,1)="L",1,0)+IF(LEFT(E3,1)="L",1,0)+IF(LEFT(D3,1)="L",1,0)</f>
        <v>0</v>
      </c>
      <c r="Q3" s="50">
        <f>IF(SUM(M3:P3)=0,"",RANK(L3,L3:L8,0))</f>
      </c>
      <c r="R3" s="99" t="str">
        <f aca="true" t="shared" si="6" ref="R3:R8">B3</f>
        <v>尽誠学園Ａ</v>
      </c>
    </row>
    <row r="4" spans="1:18" s="72" customFormat="1" ht="29.25" customHeight="1">
      <c r="A4" s="51" t="s">
        <v>82</v>
      </c>
      <c r="B4" s="385" t="str">
        <f>IF(E2="","",E2)</f>
        <v>金光大阪Ｂ</v>
      </c>
      <c r="C4" s="386"/>
      <c r="D4" s="101" t="str">
        <f>IF(LEFT(E3,1)="W","L W/O",IF(LEFT(E3,1)="L","W W/O",IF(E3="-","-",RIGHT(E3,1)&amp;"-"&amp;LEFT(E3,1))))</f>
        <v>-</v>
      </c>
      <c r="E4" s="52"/>
      <c r="F4" s="53" t="s">
        <v>171</v>
      </c>
      <c r="G4" s="53" t="s">
        <v>171</v>
      </c>
      <c r="H4" s="102" t="s">
        <v>171</v>
      </c>
      <c r="I4" s="110" t="s">
        <v>171</v>
      </c>
      <c r="J4" s="364" t="str">
        <f t="shared" si="0"/>
        <v>/</v>
      </c>
      <c r="K4" s="365"/>
      <c r="L4" s="55">
        <f t="shared" si="1"/>
      </c>
      <c r="M4" s="47">
        <f t="shared" si="2"/>
        <v>0</v>
      </c>
      <c r="N4" s="48">
        <f t="shared" si="3"/>
        <v>0</v>
      </c>
      <c r="O4" s="49">
        <f t="shared" si="4"/>
        <v>0</v>
      </c>
      <c r="P4" s="49">
        <f t="shared" si="5"/>
        <v>0</v>
      </c>
      <c r="Q4" s="59">
        <f>IF(SUM(M4:P4)=0,"",RANK(L4,L3:L8,0))</f>
      </c>
      <c r="R4" s="99" t="str">
        <f t="shared" si="6"/>
        <v>金光大阪Ｂ</v>
      </c>
    </row>
    <row r="5" spans="1:18" ht="29.25" customHeight="1">
      <c r="A5" s="51" t="s">
        <v>83</v>
      </c>
      <c r="B5" s="385" t="str">
        <f>IF(F2="","",F2)</f>
        <v>和歌山商</v>
      </c>
      <c r="C5" s="386"/>
      <c r="D5" s="101" t="str">
        <f>IF(LEFT(F3,1)="W","L W/O",IF(LEFT(F3,1)="L","W W/O",IF(F3="-","-",RIGHT(F3,1)&amp;"-"&amp;LEFT(F3,1))))</f>
        <v>-</v>
      </c>
      <c r="E5" s="103" t="str">
        <f>IF(LEFT(F4,1)="W","L W/O",IF(LEFT(F4,1)="L","W W/O",IF(F4="-","-",RIGHT(F4,1)&amp;"-"&amp;LEFT(F4,1))))</f>
        <v>-</v>
      </c>
      <c r="F5" s="52"/>
      <c r="G5" s="53" t="s">
        <v>171</v>
      </c>
      <c r="H5" s="102" t="s">
        <v>171</v>
      </c>
      <c r="I5" s="110" t="s">
        <v>171</v>
      </c>
      <c r="J5" s="364" t="str">
        <f t="shared" si="0"/>
        <v>/</v>
      </c>
      <c r="K5" s="365"/>
      <c r="L5" s="55">
        <f t="shared" si="1"/>
      </c>
      <c r="M5" s="47">
        <f t="shared" si="2"/>
        <v>0</v>
      </c>
      <c r="N5" s="48">
        <f t="shared" si="3"/>
        <v>0</v>
      </c>
      <c r="O5" s="49">
        <f t="shared" si="4"/>
        <v>0</v>
      </c>
      <c r="P5" s="49">
        <f t="shared" si="5"/>
        <v>0</v>
      </c>
      <c r="Q5" s="59">
        <f>IF(SUM(M5:P5)=0,"",RANK(L5,L3:L8,0))</f>
      </c>
      <c r="R5" s="99" t="str">
        <f t="shared" si="6"/>
        <v>和歌山商</v>
      </c>
    </row>
    <row r="6" spans="1:18" ht="29.25" customHeight="1">
      <c r="A6" s="51" t="s">
        <v>84</v>
      </c>
      <c r="B6" s="385" t="str">
        <f>IF(G2="","",G2)</f>
        <v>倉敷青陵</v>
      </c>
      <c r="C6" s="386"/>
      <c r="D6" s="101" t="str">
        <f>IF(LEFT(G3,1)="W","L W/O",IF(LEFT(G3,1)="L","W W/O",IF(G3="-","-",RIGHT(G3,1)&amp;"-"&amp;LEFT(G3,1))))</f>
        <v>-</v>
      </c>
      <c r="E6" s="103" t="str">
        <f>IF(LEFT(G4,1)="W","L W/O",IF(LEFT(G4,1)="L","W W/O",IF(G4="-","-",RIGHT(G4,1)&amp;"-"&amp;LEFT(G4,1))))</f>
        <v>-</v>
      </c>
      <c r="F6" s="103" t="str">
        <f>IF(LEFT(G5,1)="W","L W/O",IF(LEFT(G5,1)="L","W W/O",IF(G5="-","-",RIGHT(G5,1)&amp;"-"&amp;LEFT(G5,1))))</f>
        <v>-</v>
      </c>
      <c r="G6" s="52"/>
      <c r="H6" s="102" t="s">
        <v>171</v>
      </c>
      <c r="I6" s="110" t="s">
        <v>171</v>
      </c>
      <c r="J6" s="364" t="str">
        <f t="shared" si="0"/>
        <v>/</v>
      </c>
      <c r="K6" s="365"/>
      <c r="L6" s="55">
        <f t="shared" si="1"/>
      </c>
      <c r="M6" s="47">
        <f t="shared" si="2"/>
        <v>0</v>
      </c>
      <c r="N6" s="48">
        <f t="shared" si="3"/>
        <v>0</v>
      </c>
      <c r="O6" s="49">
        <f t="shared" si="4"/>
        <v>0</v>
      </c>
      <c r="P6" s="49">
        <f t="shared" si="5"/>
        <v>0</v>
      </c>
      <c r="Q6" s="59">
        <f>IF(SUM(M6:P6)=0,"",RANK(L6,L3:L8,0))</f>
      </c>
      <c r="R6" s="99" t="str">
        <f t="shared" si="6"/>
        <v>倉敷青陵</v>
      </c>
    </row>
    <row r="7" spans="1:18" ht="29.25" customHeight="1">
      <c r="A7" s="51" t="s">
        <v>85</v>
      </c>
      <c r="B7" s="385" t="str">
        <f>IF(H2="","",H2)</f>
        <v>城南Ａ</v>
      </c>
      <c r="C7" s="386"/>
      <c r="D7" s="111" t="str">
        <f>IF(LEFT(H3,1)="W","L W/O",IF(LEFT(H3,1)="L","W W/O",IF(H3="-","-",RIGHT(H3,1)&amp;"-"&amp;LEFT(H3,1))))</f>
        <v>-</v>
      </c>
      <c r="E7" s="112" t="str">
        <f>IF(LEFT(H4,1)="W","L W/O",IF(LEFT(H4,1)="L","W W/O",IF(H4="-","-",RIGHT(H4,1)&amp;"-"&amp;LEFT(H4,1))))</f>
        <v>-</v>
      </c>
      <c r="F7" s="112" t="str">
        <f>IF(LEFT(H5,1)="W","L W/O",IF(LEFT(H5,1)="L","W W/O",IF(H5="-","-",RIGHT(H5,1)&amp;"-"&amp;LEFT(H5,1))))</f>
        <v>-</v>
      </c>
      <c r="G7" s="112" t="str">
        <f>IF(LEFT(H6,1)="W","L W/O",IF(LEFT(H6,1)="L","W W/O",IF(H6="-","-",RIGHT(H6,1)&amp;"-"&amp;LEFT(H6,1))))</f>
        <v>-</v>
      </c>
      <c r="H7" s="113"/>
      <c r="I7" s="114" t="s">
        <v>171</v>
      </c>
      <c r="J7" s="366" t="str">
        <f t="shared" si="0"/>
        <v>/</v>
      </c>
      <c r="K7" s="367"/>
      <c r="L7" s="115">
        <f t="shared" si="1"/>
      </c>
      <c r="M7" s="116">
        <f t="shared" si="2"/>
        <v>0</v>
      </c>
      <c r="N7" s="96">
        <f t="shared" si="3"/>
        <v>0</v>
      </c>
      <c r="O7" s="117">
        <f t="shared" si="4"/>
        <v>0</v>
      </c>
      <c r="P7" s="117">
        <f t="shared" si="5"/>
        <v>0</v>
      </c>
      <c r="Q7" s="118">
        <f>IF(SUM(M7:P7)=0,"",RANK(L7,L3:L8,0))</f>
      </c>
      <c r="R7" s="99" t="str">
        <f t="shared" si="6"/>
        <v>城南Ａ</v>
      </c>
    </row>
    <row r="8" spans="1:18" ht="29.25" customHeight="1" thickBot="1">
      <c r="A8" s="60" t="s">
        <v>99</v>
      </c>
      <c r="B8" s="368" t="str">
        <f>IF(I2="","",I2)</f>
        <v>徳島商業Ａ</v>
      </c>
      <c r="C8" s="369"/>
      <c r="D8" s="104" t="str">
        <f>IF(LEFT(I3,1)="W","L W/O",IF(LEFT(I3,1)="L","W W/O",IF(I3="-","-",RIGHT(I3,1)&amp;"-"&amp;LEFT(I3,1))))</f>
        <v>-</v>
      </c>
      <c r="E8" s="104" t="str">
        <f>IF(LEFT(I4,1)="W","L W/O",IF(LEFT(I4,1)="L","W W/O",IF(I4="-","-",RIGHT(I4,1)&amp;"-"&amp;LEFT(I4,1))))</f>
        <v>-</v>
      </c>
      <c r="F8" s="105" t="str">
        <f>IF(LEFT(I5,1)="W","L W/O",IF(LEFT(I5,1)="L","W W/O",IF(I5="-","-",RIGHT(I5,1)&amp;"-"&amp;LEFT(I5,1))))</f>
        <v>-</v>
      </c>
      <c r="G8" s="105" t="str">
        <f>IF(LEFT(I6,1)="W","L W/O",IF(LEFT(I6,1)="L","W W/O",IF(I6="-","-",RIGHT(I6,1)&amp;"-"&amp;LEFT(I6,1))))</f>
        <v>-</v>
      </c>
      <c r="H8" s="119" t="str">
        <f>IF(LEFT(I7,1)="W","L W/O",IF(LEFT(I7,1)="L","W W/O",IF(I7="-","-",RIGHT(I7,1)&amp;"-"&amp;LEFT(I7,1))))</f>
        <v>-</v>
      </c>
      <c r="I8" s="120"/>
      <c r="J8" s="370" t="str">
        <f t="shared" si="0"/>
        <v>/</v>
      </c>
      <c r="K8" s="371"/>
      <c r="L8" s="62">
        <f t="shared" si="1"/>
      </c>
      <c r="M8" s="63">
        <f t="shared" si="2"/>
        <v>0</v>
      </c>
      <c r="N8" s="64">
        <f t="shared" si="3"/>
        <v>0</v>
      </c>
      <c r="O8" s="65">
        <f t="shared" si="4"/>
        <v>0</v>
      </c>
      <c r="P8" s="65">
        <f t="shared" si="5"/>
        <v>0</v>
      </c>
      <c r="Q8" s="66">
        <f>IF(SUM(M8:P8)=0,"",RANK(L8,L3:L8,0))</f>
      </c>
      <c r="R8" s="99" t="str">
        <f t="shared" si="6"/>
        <v>徳島商業Ａ</v>
      </c>
    </row>
    <row r="9" spans="1:17" ht="29.25" customHeight="1" thickBot="1">
      <c r="A9" s="67"/>
      <c r="B9" s="68"/>
      <c r="C9" s="68"/>
      <c r="D9" s="69"/>
      <c r="E9" s="69"/>
      <c r="F9" s="69"/>
      <c r="G9" s="69"/>
      <c r="H9" s="69"/>
      <c r="I9" s="67"/>
      <c r="J9" s="67"/>
      <c r="K9" s="67"/>
      <c r="L9" s="67"/>
      <c r="M9" s="69"/>
      <c r="N9" s="69"/>
      <c r="O9" s="69"/>
      <c r="P9" s="69"/>
      <c r="Q9" s="67"/>
    </row>
    <row r="10" spans="1:16" ht="29.25" customHeight="1" thickBot="1">
      <c r="A10" s="379" t="s">
        <v>172</v>
      </c>
      <c r="B10" s="380"/>
      <c r="C10" s="34" t="s">
        <v>181</v>
      </c>
      <c r="D10" s="35" t="str">
        <f>IF('予選ﾘｰｸﾞ順位'!H5="","",'予選ﾘｰｸﾞ順位'!H5)</f>
        <v>岡山東商</v>
      </c>
      <c r="E10" s="36" t="str">
        <f>IF('予選ﾘｰｸﾞ順位'!I5="","",'予選ﾘｰｸﾞ順位'!I5)</f>
        <v>松山商業Ａ</v>
      </c>
      <c r="F10" s="36" t="str">
        <f>IF('予選ﾘｰｸﾞ順位'!J5="","",'予選ﾘｰｸﾞ順位'!J5)</f>
        <v>宇和島東</v>
      </c>
      <c r="G10" s="36" t="str">
        <f>IF('予選ﾘｰｸﾞ順位'!K5="","",'予選ﾘｰｸﾞ順位'!K5)</f>
        <v>尽誠学園Ｂ</v>
      </c>
      <c r="H10" s="36" t="str">
        <f>IF('予選ﾘｰｸﾞ順位'!L5="","",'予選ﾘｰｸﾞ順位'!L5)</f>
        <v>明石商業</v>
      </c>
      <c r="I10" s="37" t="s">
        <v>28</v>
      </c>
      <c r="J10" s="38" t="s">
        <v>29</v>
      </c>
      <c r="K10" s="41" t="s">
        <v>34</v>
      </c>
      <c r="L10" s="99"/>
      <c r="M10" s="39" t="s">
        <v>30</v>
      </c>
      <c r="N10" s="40" t="s">
        <v>31</v>
      </c>
      <c r="O10" s="40" t="s">
        <v>32</v>
      </c>
      <c r="P10" s="40" t="s">
        <v>33</v>
      </c>
    </row>
    <row r="11" spans="1:18" ht="29.25" customHeight="1">
      <c r="A11" s="42" t="s">
        <v>100</v>
      </c>
      <c r="B11" s="387" t="str">
        <f>IF(D10="","",D10)</f>
        <v>岡山東商</v>
      </c>
      <c r="C11" s="388"/>
      <c r="D11" s="43"/>
      <c r="E11" s="44" t="s">
        <v>171</v>
      </c>
      <c r="F11" s="44" t="s">
        <v>171</v>
      </c>
      <c r="G11" s="44" t="s">
        <v>171</v>
      </c>
      <c r="H11" s="100" t="s">
        <v>171</v>
      </c>
      <c r="I11" s="45" t="str">
        <f>IF(SUM(M11:P11)=0,"/",M11+O11&amp;"/"&amp;N11+P11)</f>
        <v>/</v>
      </c>
      <c r="J11" s="46">
        <f>IF(SUM(M11:P11)=0,"",M11*2+N11+O11*2)</f>
      </c>
      <c r="K11" s="50">
        <f>IF(SUM(M11:P11)=0,"",RANK(J11,J11:J15,0))</f>
      </c>
      <c r="L11" s="99" t="str">
        <f>B11</f>
        <v>岡山東商</v>
      </c>
      <c r="M11" s="47">
        <f>IF(LEFT(H11,1)="3",1,0)+IF(LEFT(G11,1)="3",1,0)+IF(LEFT(F11,1)="3",1,0)+IF(LEFT(E11,1)="3",1,0)+IF(LEFT(D11,1)="3",1,0)</f>
        <v>0</v>
      </c>
      <c r="N11" s="48">
        <f>IF(RIGHT(H11,1)="3",1,0)+IF(RIGHT(G11,1)="3",1,0)+IF(RIGHT(F11,1)="3",1,0)+IF(RIGHT(E11,1)="3",1,0)+IF(RIGHT(D11,1)="3",1,0)</f>
        <v>0</v>
      </c>
      <c r="O11" s="49">
        <f>IF(LEFT(H11,1)="W",1,0)+IF(LEFT(G11,1)="W",1,0)+IF(LEFT(F11,1)="W",1,0)+IF(LEFT(E11,1)="W",1,0)+IF(LEFT(D11,1)="W",1,0)</f>
        <v>0</v>
      </c>
      <c r="P11" s="49">
        <f>IF(LEFT(H11,1)="L",1,0)+IF(LEFT(G11,1)="L",1,0)+IF(LEFT(F11,1)="L",1,0)+IF(LEFT(E11,1)="L",1,0)+IF(LEFT(D11,1)="L",1,0)</f>
        <v>0</v>
      </c>
      <c r="Q11" s="99">
        <f>K11</f>
      </c>
      <c r="R11" s="99" t="str">
        <f>B11</f>
        <v>岡山東商</v>
      </c>
    </row>
    <row r="12" spans="1:18" s="72" customFormat="1" ht="29.25" customHeight="1">
      <c r="A12" s="51" t="s">
        <v>175</v>
      </c>
      <c r="B12" s="385" t="str">
        <f>IF(E10="","",E10)</f>
        <v>松山商業Ａ</v>
      </c>
      <c r="C12" s="386"/>
      <c r="D12" s="101" t="str">
        <f>IF(LEFT(E11,1)="W","L W/O",IF(LEFT(E11,1)="L","W W/O",IF(E11="-","-",RIGHT(E11,1)&amp;"-"&amp;LEFT(E11,1))))</f>
        <v>-</v>
      </c>
      <c r="E12" s="52"/>
      <c r="F12" s="53" t="s">
        <v>171</v>
      </c>
      <c r="G12" s="53" t="s">
        <v>171</v>
      </c>
      <c r="H12" s="102" t="s">
        <v>171</v>
      </c>
      <c r="I12" s="54" t="str">
        <f>IF(SUM(M12:P12)=0,"/",M12+O12&amp;"/"&amp;N12+P12)</f>
        <v>/</v>
      </c>
      <c r="J12" s="55">
        <f>IF(SUM(M12:P12)=0,"",M12*2+N12+O12*2)</f>
      </c>
      <c r="K12" s="59">
        <f>IF(SUM(M12:P12)=0,"",RANK(J12,J11:J15,0))</f>
      </c>
      <c r="L12" s="99" t="str">
        <f>B12</f>
        <v>松山商業Ａ</v>
      </c>
      <c r="M12" s="56">
        <f>IF(LEFT(H12,1)="3",1,0)+IF(LEFT(G12,1)="3",1,0)+IF(LEFT(F12,1)="3",1,0)+IF(LEFT(E12,1)="3",1,0)+IF(LEFT(D12,1)="3",1,0)</f>
        <v>0</v>
      </c>
      <c r="N12" s="57">
        <f>IF(RIGHT(H12,1)="3",1,0)+IF(RIGHT(G12,1)="3",1,0)+IF(RIGHT(F12,1)="3",1,0)+IF(RIGHT(E12,1)="3",1,0)+IF(RIGHT(D12,1)="3",1,0)</f>
        <v>0</v>
      </c>
      <c r="O12" s="58">
        <f>IF(LEFT(H12,1)="W",1,0)+IF(LEFT(G12,1)="W",1,0)+IF(LEFT(F12,1)="W",1,0)+IF(LEFT(E12,1)="W",1,0)+IF(LEFT(D12,1)="W",1,0)</f>
        <v>0</v>
      </c>
      <c r="P12" s="58">
        <f>IF(LEFT(H12,1)="L",1,0)+IF(LEFT(G12,1)="L",1,0)+IF(LEFT(F12,1)="L",1,0)+IF(LEFT(E12,1)="L",1,0)+IF(LEFT(D12,1)="L",1,0)</f>
        <v>0</v>
      </c>
      <c r="Q12" s="99">
        <f>K12</f>
      </c>
      <c r="R12" s="99" t="str">
        <f>B12</f>
        <v>松山商業Ａ</v>
      </c>
    </row>
    <row r="13" spans="1:18" ht="29.25" customHeight="1">
      <c r="A13" s="51" t="s">
        <v>176</v>
      </c>
      <c r="B13" s="385" t="str">
        <f>IF(F10="","",F10)</f>
        <v>宇和島東</v>
      </c>
      <c r="C13" s="386"/>
      <c r="D13" s="101" t="str">
        <f>IF(LEFT(F11,1)="W","L W/O",IF(LEFT(F11,1)="L","W W/O",IF(F11="-","-",RIGHT(F11,1)&amp;"-"&amp;LEFT(F11,1))))</f>
        <v>-</v>
      </c>
      <c r="E13" s="103" t="str">
        <f>IF(LEFT(F12,1)="W","L W/O",IF(LEFT(F12,1)="L","W W/O",IF(F12="-","-",RIGHT(F12,1)&amp;"-"&amp;LEFT(F12,1))))</f>
        <v>-</v>
      </c>
      <c r="F13" s="52"/>
      <c r="G13" s="53" t="s">
        <v>171</v>
      </c>
      <c r="H13" s="102" t="s">
        <v>171</v>
      </c>
      <c r="I13" s="54" t="str">
        <f>IF(SUM(M13:P13)=0,"/",M13+O13&amp;"/"&amp;N13+P13)</f>
        <v>/</v>
      </c>
      <c r="J13" s="55">
        <f>IF(SUM(M13:P13)=0,"",M13*2+N13+O13*2)</f>
      </c>
      <c r="K13" s="59">
        <f>IF(SUM(M13:P13)=0,"",RANK(J13,J11:J15,0))</f>
      </c>
      <c r="L13" s="99" t="str">
        <f>B13</f>
        <v>宇和島東</v>
      </c>
      <c r="M13" s="56">
        <f>IF(LEFT(H13,1)="3",1,0)+IF(LEFT(G13,1)="3",1,0)+IF(LEFT(F13,1)="3",1,0)+IF(LEFT(E13,1)="3",1,0)+IF(LEFT(D13,1)="3",1,0)</f>
        <v>0</v>
      </c>
      <c r="N13" s="57">
        <f>IF(RIGHT(H13,1)="3",1,0)+IF(RIGHT(G13,1)="3",1,0)+IF(RIGHT(F13,1)="3",1,0)+IF(RIGHT(E13,1)="3",1,0)+IF(RIGHT(D13,1)="3",1,0)</f>
        <v>0</v>
      </c>
      <c r="O13" s="58">
        <f>IF(LEFT(H13,1)="W",1,0)+IF(LEFT(G13,1)="W",1,0)+IF(LEFT(F13,1)="W",1,0)+IF(LEFT(E13,1)="W",1,0)+IF(LEFT(D13,1)="W",1,0)</f>
        <v>0</v>
      </c>
      <c r="P13" s="58">
        <f>IF(LEFT(H13,1)="L",1,0)+IF(LEFT(G13,1)="L",1,0)+IF(LEFT(F13,1)="L",1,0)+IF(LEFT(E13,1)="L",1,0)+IF(LEFT(D13,1)="L",1,0)</f>
        <v>0</v>
      </c>
      <c r="Q13" s="99">
        <f>K13</f>
      </c>
      <c r="R13" s="99" t="str">
        <f>B13</f>
        <v>宇和島東</v>
      </c>
    </row>
    <row r="14" spans="1:18" ht="29.25" customHeight="1">
      <c r="A14" s="51" t="s">
        <v>177</v>
      </c>
      <c r="B14" s="385" t="str">
        <f>IF(G10="","",G10)</f>
        <v>尽誠学園Ｂ</v>
      </c>
      <c r="C14" s="386"/>
      <c r="D14" s="101" t="str">
        <f>IF(LEFT(G11,1)="W","L W/O",IF(LEFT(G11,1)="L","W W/O",IF(G11="-","-",RIGHT(G11,1)&amp;"-"&amp;LEFT(G11,1))))</f>
        <v>-</v>
      </c>
      <c r="E14" s="103" t="str">
        <f>IF(LEFT(G12,1)="W","L W/O",IF(LEFT(G12,1)="L","W W/O",IF(G12="-","-",RIGHT(G12,1)&amp;"-"&amp;LEFT(G12,1))))</f>
        <v>-</v>
      </c>
      <c r="F14" s="103" t="str">
        <f>IF(LEFT(G13,1)="W","L W/O",IF(LEFT(G13,1)="L","W W/O",IF(G13="-","-",RIGHT(G13,1)&amp;"-"&amp;LEFT(G13,1))))</f>
        <v>-</v>
      </c>
      <c r="G14" s="52"/>
      <c r="H14" s="102" t="s">
        <v>171</v>
      </c>
      <c r="I14" s="54" t="str">
        <f>IF(SUM(M14:P14)=0,"/",M14+O14&amp;"/"&amp;N14+P14)</f>
        <v>/</v>
      </c>
      <c r="J14" s="55">
        <f>IF(SUM(M14:P14)=0,"",M14*2+N14+O14*2)</f>
      </c>
      <c r="K14" s="59">
        <f>IF(SUM(M14:P14)=0,"",RANK(J14,J11:J15,0))</f>
      </c>
      <c r="L14" s="99" t="str">
        <f>B14</f>
        <v>尽誠学園Ｂ</v>
      </c>
      <c r="M14" s="56">
        <f>IF(LEFT(H14,1)="3",1,0)+IF(LEFT(G14,1)="3",1,0)+IF(LEFT(F14,1)="3",1,0)+IF(LEFT(E14,1)="3",1,0)+IF(LEFT(D14,1)="3",1,0)</f>
        <v>0</v>
      </c>
      <c r="N14" s="57">
        <f>IF(RIGHT(H14,1)="3",1,0)+IF(RIGHT(G14,1)="3",1,0)+IF(RIGHT(F14,1)="3",1,0)+IF(RIGHT(E14,1)="3",1,0)+IF(RIGHT(D14,1)="3",1,0)</f>
        <v>0</v>
      </c>
      <c r="O14" s="58">
        <f>IF(LEFT(H14,1)="W",1,0)+IF(LEFT(G14,1)="W",1,0)+IF(LEFT(F14,1)="W",1,0)+IF(LEFT(E14,1)="W",1,0)+IF(LEFT(D14,1)="W",1,0)</f>
        <v>0</v>
      </c>
      <c r="P14" s="58">
        <f>IF(LEFT(H14,1)="L",1,0)+IF(LEFT(G14,1)="L",1,0)+IF(LEFT(F14,1)="L",1,0)+IF(LEFT(E14,1)="L",1,0)+IF(LEFT(D14,1)="L",1,0)</f>
        <v>0</v>
      </c>
      <c r="Q14" s="99">
        <f>K14</f>
      </c>
      <c r="R14" s="99" t="str">
        <f>B14</f>
        <v>尽誠学園Ｂ</v>
      </c>
    </row>
    <row r="15" spans="1:18" ht="29.25" customHeight="1" thickBot="1">
      <c r="A15" s="60" t="s">
        <v>178</v>
      </c>
      <c r="B15" s="368" t="str">
        <f>IF(H10="","",H10)</f>
        <v>明石商業</v>
      </c>
      <c r="C15" s="369"/>
      <c r="D15" s="104" t="str">
        <f>IF(LEFT(H11,1)="W","L W/O",IF(LEFT(H11,1)="L","W W/O",IF(H11="-","-",RIGHT(H11,1)&amp;"-"&amp;LEFT(H11,1))))</f>
        <v>-</v>
      </c>
      <c r="E15" s="105" t="str">
        <f>IF(LEFT(H12,1)="W","L W/O",IF(LEFT(H12,1)="L","W W/O",IF(H12="-","-",RIGHT(H12,1)&amp;"-"&amp;LEFT(H12,1))))</f>
        <v>-</v>
      </c>
      <c r="F15" s="105" t="str">
        <f>IF(LEFT(H13,1)="W","L W/O",IF(LEFT(H13,1)="L","W W/O",IF(H13="-","-",RIGHT(H13,1)&amp;"-"&amp;LEFT(H13,1))))</f>
        <v>-</v>
      </c>
      <c r="G15" s="105" t="str">
        <f>IF(LEFT(H14,1)="W","L W/O",IF(LEFT(H14,1)="L","W W/O",IF(H14="-","-",RIGHT(H14,1)&amp;"-"&amp;LEFT(H14,1))))</f>
        <v>-</v>
      </c>
      <c r="H15" s="106"/>
      <c r="I15" s="61" t="str">
        <f>IF(SUM(M15:P15)=0,"/",M15+O15&amp;"/"&amp;N15+P15)</f>
        <v>/</v>
      </c>
      <c r="J15" s="62">
        <f>IF(SUM(M15:P15)=0,"",M15*2+N15+O15*2)</f>
      </c>
      <c r="K15" s="66">
        <f>IF(SUM(M15:P15)=0,"",RANK(J15,J11:J15,0))</f>
      </c>
      <c r="L15" s="107" t="str">
        <f>B15</f>
        <v>明石商業</v>
      </c>
      <c r="M15" s="212">
        <f>IF(LEFT(H15,1)="3",1,0)+IF(LEFT(G15,1)="3",1,0)+IF(LEFT(F15,1)="3",1,0)+IF(LEFT(E15,1)="3",1,0)+IF(LEFT(D15,1)="3",1,0)</f>
        <v>0</v>
      </c>
      <c r="N15" s="213">
        <f>IF(RIGHT(H15,1)="3",1,0)+IF(RIGHT(G15,1)="3",1,0)+IF(RIGHT(F15,1)="3",1,0)+IF(RIGHT(E15,1)="3",1,0)+IF(RIGHT(D15,1)="3",1,0)</f>
        <v>0</v>
      </c>
      <c r="O15" s="214">
        <f>IF(LEFT(H15,1)="W",1,0)+IF(LEFT(G15,1)="W",1,0)+IF(LEFT(F15,1)="W",1,0)+IF(LEFT(E15,1)="W",1,0)+IF(LEFT(D15,1)="W",1,0)</f>
        <v>0</v>
      </c>
      <c r="P15" s="214">
        <f>IF(LEFT(H15,1)="L",1,0)+IF(LEFT(G15,1)="L",1,0)+IF(LEFT(F15,1)="L",1,0)+IF(LEFT(E15,1)="L",1,0)+IF(LEFT(D15,1)="L",1,0)</f>
        <v>0</v>
      </c>
      <c r="Q15" s="99">
        <f>K15</f>
      </c>
      <c r="R15" s="99" t="str">
        <f>B15</f>
        <v>明石商業</v>
      </c>
    </row>
    <row r="16" spans="1:17" ht="29.25" customHeight="1" thickBot="1">
      <c r="A16" s="73"/>
      <c r="B16" s="74"/>
      <c r="C16" s="74"/>
      <c r="D16" s="75"/>
      <c r="E16" s="75"/>
      <c r="F16" s="75"/>
      <c r="G16" s="75"/>
      <c r="H16" s="75"/>
      <c r="I16" s="73"/>
      <c r="J16" s="73"/>
      <c r="K16" s="73"/>
      <c r="L16" s="67"/>
      <c r="M16" s="69"/>
      <c r="N16" s="69"/>
      <c r="O16" s="69"/>
      <c r="P16" s="69"/>
      <c r="Q16" s="67"/>
    </row>
    <row r="17" spans="1:16" ht="29.25" customHeight="1" thickBot="1">
      <c r="A17" s="379" t="s">
        <v>174</v>
      </c>
      <c r="B17" s="380"/>
      <c r="C17" s="34" t="s">
        <v>182</v>
      </c>
      <c r="D17" s="35" t="str">
        <f>IF('予選ﾘｰｸﾞ順位'!M5="","",'予選ﾘｰｸﾞ順位'!M5)</f>
        <v>興國</v>
      </c>
      <c r="E17" s="36" t="str">
        <f>IF('予選ﾘｰｸﾞ順位'!N5="","",'予選ﾘｰｸﾞ順位'!N5)</f>
        <v>高松中央Ａ</v>
      </c>
      <c r="F17" s="36" t="str">
        <f>IF('予選ﾘｰｸﾞ順位'!O5="","",'予選ﾘｰｸﾞ順位'!O5)</f>
        <v>金光大阪Ａ</v>
      </c>
      <c r="G17" s="36" t="str">
        <f>IF('予選ﾘｰｸﾞ順位'!P5="","",'予選ﾘｰｸﾞ順位'!P5)</f>
        <v>敦賀</v>
      </c>
      <c r="H17" s="36" t="str">
        <f>IF('予選ﾘｰｸﾞ順位'!Q5="","",'予選ﾘｰｸﾞ順位'!Q5)</f>
        <v>小倉西Ａ</v>
      </c>
      <c r="I17" s="37" t="s">
        <v>28</v>
      </c>
      <c r="J17" s="38" t="s">
        <v>29</v>
      </c>
      <c r="K17" s="41" t="s">
        <v>34</v>
      </c>
      <c r="L17" s="99"/>
      <c r="M17" s="215" t="s">
        <v>30</v>
      </c>
      <c r="N17" s="216" t="s">
        <v>31</v>
      </c>
      <c r="O17" s="216" t="s">
        <v>32</v>
      </c>
      <c r="P17" s="216" t="s">
        <v>33</v>
      </c>
    </row>
    <row r="18" spans="1:18" ht="29.25" customHeight="1">
      <c r="A18" s="42" t="s">
        <v>86</v>
      </c>
      <c r="B18" s="387" t="str">
        <f>IF(D17="","",D17)</f>
        <v>興國</v>
      </c>
      <c r="C18" s="388"/>
      <c r="D18" s="43"/>
      <c r="E18" s="44" t="s">
        <v>171</v>
      </c>
      <c r="F18" s="44" t="s">
        <v>171</v>
      </c>
      <c r="G18" s="44" t="s">
        <v>171</v>
      </c>
      <c r="H18" s="100" t="s">
        <v>171</v>
      </c>
      <c r="I18" s="45" t="str">
        <f>IF(SUM(M18:P18)=0,"/",M18+O18&amp;"/"&amp;N18+P18)</f>
        <v>/</v>
      </c>
      <c r="J18" s="46">
        <f>IF(SUM(M18:P18)=0,"",M18*2+N18+O18*2)</f>
      </c>
      <c r="K18" s="50">
        <f>IF(SUM(M18:P18)=0,"",RANK(J18,J18:J22,0))</f>
      </c>
      <c r="L18" s="99" t="str">
        <f>B18</f>
        <v>興國</v>
      </c>
      <c r="M18" s="47">
        <f>IF(LEFT(H18,1)="3",1,0)+IF(LEFT(G18,1)="3",1,0)+IF(LEFT(F18,1)="3",1,0)+IF(LEFT(E18,1)="3",1,0)+IF(LEFT(D18,1)="3",1,0)</f>
        <v>0</v>
      </c>
      <c r="N18" s="48">
        <f>IF(RIGHT(H18,1)="3",1,0)+IF(RIGHT(G18,1)="3",1,0)+IF(RIGHT(F18,1)="3",1,0)+IF(RIGHT(E18,1)="3",1,0)+IF(RIGHT(D18,1)="3",1,0)</f>
        <v>0</v>
      </c>
      <c r="O18" s="49">
        <f>IF(LEFT(H18,1)="W",1,0)+IF(LEFT(G18,1)="W",1,0)+IF(LEFT(F18,1)="W",1,0)+IF(LEFT(E18,1)="W",1,0)+IF(LEFT(D18,1)="W",1,0)</f>
        <v>0</v>
      </c>
      <c r="P18" s="49">
        <f>IF(LEFT(H18,1)="L",1,0)+IF(LEFT(G18,1)="L",1,0)+IF(LEFT(F18,1)="L",1,0)+IF(LEFT(E18,1)="L",1,0)+IF(LEFT(D18,1)="L",1,0)</f>
        <v>0</v>
      </c>
      <c r="Q18" s="99">
        <f>K18</f>
      </c>
      <c r="R18" s="99" t="str">
        <f>B18</f>
        <v>興國</v>
      </c>
    </row>
    <row r="19" spans="1:18" s="72" customFormat="1" ht="29.25" customHeight="1">
      <c r="A19" s="51" t="s">
        <v>87</v>
      </c>
      <c r="B19" s="385" t="str">
        <f>IF(E17="","",E17)</f>
        <v>高松中央Ａ</v>
      </c>
      <c r="C19" s="386"/>
      <c r="D19" s="101" t="str">
        <f>IF(LEFT(E18,1)="W","L W/O",IF(LEFT(E18,1)="L","W W/O",IF(E18="-","-",RIGHT(E18,1)&amp;"-"&amp;LEFT(E18,1))))</f>
        <v>-</v>
      </c>
      <c r="E19" s="52"/>
      <c r="F19" s="53" t="s">
        <v>171</v>
      </c>
      <c r="G19" s="53" t="s">
        <v>171</v>
      </c>
      <c r="H19" s="102" t="s">
        <v>171</v>
      </c>
      <c r="I19" s="54" t="str">
        <f>IF(SUM(M19:P19)=0,"/",M19+O19&amp;"/"&amp;N19+P19)</f>
        <v>/</v>
      </c>
      <c r="J19" s="55">
        <f>IF(SUM(M19:P19)=0,"",M19*2+N19+O19*2)</f>
      </c>
      <c r="K19" s="59">
        <f>IF(SUM(M19:P19)=0,"",RANK(J19,J18:J22,0))</f>
      </c>
      <c r="L19" s="99" t="str">
        <f>B19</f>
        <v>高松中央Ａ</v>
      </c>
      <c r="M19" s="56">
        <f>IF(LEFT(H19,1)="3",1,0)+IF(LEFT(G19,1)="3",1,0)+IF(LEFT(F19,1)="3",1,0)+IF(LEFT(E19,1)="3",1,0)+IF(LEFT(D19,1)="3",1,0)</f>
        <v>0</v>
      </c>
      <c r="N19" s="57">
        <f>IF(RIGHT(H19,1)="3",1,0)+IF(RIGHT(G19,1)="3",1,0)+IF(RIGHT(F19,1)="3",1,0)+IF(RIGHT(E19,1)="3",1,0)+IF(RIGHT(D19,1)="3",1,0)</f>
        <v>0</v>
      </c>
      <c r="O19" s="58">
        <f>IF(LEFT(H19,1)="W",1,0)+IF(LEFT(G19,1)="W",1,0)+IF(LEFT(F19,1)="W",1,0)+IF(LEFT(E19,1)="W",1,0)+IF(LEFT(D19,1)="W",1,0)</f>
        <v>0</v>
      </c>
      <c r="P19" s="58">
        <f>IF(LEFT(H19,1)="L",1,0)+IF(LEFT(G19,1)="L",1,0)+IF(LEFT(F19,1)="L",1,0)+IF(LEFT(E19,1)="L",1,0)+IF(LEFT(D19,1)="L",1,0)</f>
        <v>0</v>
      </c>
      <c r="Q19" s="99">
        <f>K19</f>
      </c>
      <c r="R19" s="99" t="str">
        <f>B19</f>
        <v>高松中央Ａ</v>
      </c>
    </row>
    <row r="20" spans="1:18" ht="29.25" customHeight="1">
      <c r="A20" s="51" t="s">
        <v>88</v>
      </c>
      <c r="B20" s="385" t="str">
        <f>IF(F17="","",F17)</f>
        <v>金光大阪Ａ</v>
      </c>
      <c r="C20" s="386"/>
      <c r="D20" s="101" t="str">
        <f>IF(LEFT(F18,1)="W","L W/O",IF(LEFT(F18,1)="L","W W/O",IF(F18="-","-",RIGHT(F18,1)&amp;"-"&amp;LEFT(F18,1))))</f>
        <v>-</v>
      </c>
      <c r="E20" s="103" t="str">
        <f>IF(LEFT(F19,1)="W","L W/O",IF(LEFT(F19,1)="L","W W/O",IF(F19="-","-",RIGHT(F19,1)&amp;"-"&amp;LEFT(F19,1))))</f>
        <v>-</v>
      </c>
      <c r="F20" s="52"/>
      <c r="G20" s="53" t="s">
        <v>171</v>
      </c>
      <c r="H20" s="102" t="s">
        <v>171</v>
      </c>
      <c r="I20" s="54" t="str">
        <f>IF(SUM(M20:P20)=0,"/",M20+O20&amp;"/"&amp;N20+P20)</f>
        <v>/</v>
      </c>
      <c r="J20" s="55">
        <f>IF(SUM(M20:P20)=0,"",M20*2+N20+O20*2)</f>
      </c>
      <c r="K20" s="59">
        <f>IF(SUM(M20:P20)=0,"",RANK(J20,J18:J22,0))</f>
      </c>
      <c r="L20" s="99" t="str">
        <f>B20</f>
        <v>金光大阪Ａ</v>
      </c>
      <c r="M20" s="56">
        <f>IF(LEFT(H20,1)="3",1,0)+IF(LEFT(G20,1)="3",1,0)+IF(LEFT(F20,1)="3",1,0)+IF(LEFT(E20,1)="3",1,0)+IF(LEFT(D20,1)="3",1,0)</f>
        <v>0</v>
      </c>
      <c r="N20" s="57">
        <f>IF(RIGHT(H20,1)="3",1,0)+IF(RIGHT(G20,1)="3",1,0)+IF(RIGHT(F20,1)="3",1,0)+IF(RIGHT(E20,1)="3",1,0)+IF(RIGHT(D20,1)="3",1,0)</f>
        <v>0</v>
      </c>
      <c r="O20" s="58">
        <f>IF(LEFT(H20,1)="W",1,0)+IF(LEFT(G20,1)="W",1,0)+IF(LEFT(F20,1)="W",1,0)+IF(LEFT(E20,1)="W",1,0)+IF(LEFT(D20,1)="W",1,0)</f>
        <v>0</v>
      </c>
      <c r="P20" s="58">
        <f>IF(LEFT(H20,1)="L",1,0)+IF(LEFT(G20,1)="L",1,0)+IF(LEFT(F20,1)="L",1,0)+IF(LEFT(E20,1)="L",1,0)+IF(LEFT(D20,1)="L",1,0)</f>
        <v>0</v>
      </c>
      <c r="Q20" s="99">
        <f>K20</f>
      </c>
      <c r="R20" s="99" t="str">
        <f>B20</f>
        <v>金光大阪Ａ</v>
      </c>
    </row>
    <row r="21" spans="1:18" ht="29.25" customHeight="1">
      <c r="A21" s="51" t="s">
        <v>89</v>
      </c>
      <c r="B21" s="385" t="str">
        <f>IF(G17="","",G17)</f>
        <v>敦賀</v>
      </c>
      <c r="C21" s="386"/>
      <c r="D21" s="101" t="str">
        <f>IF(LEFT(G18,1)="W","L W/O",IF(LEFT(G18,1)="L","W W/O",IF(G18="-","-",RIGHT(G18,1)&amp;"-"&amp;LEFT(G18,1))))</f>
        <v>-</v>
      </c>
      <c r="E21" s="103" t="str">
        <f>IF(LEFT(G19,1)="W","L W/O",IF(LEFT(G19,1)="L","W W/O",IF(G19="-","-",RIGHT(G19,1)&amp;"-"&amp;LEFT(G19,1))))</f>
        <v>-</v>
      </c>
      <c r="F21" s="103" t="str">
        <f>IF(LEFT(G20,1)="W","L W/O",IF(LEFT(G20,1)="L","W W/O",IF(G20="-","-",RIGHT(G20,1)&amp;"-"&amp;LEFT(G20,1))))</f>
        <v>-</v>
      </c>
      <c r="G21" s="52"/>
      <c r="H21" s="102" t="s">
        <v>171</v>
      </c>
      <c r="I21" s="54" t="str">
        <f>IF(SUM(M21:P21)=0,"/",M21+O21&amp;"/"&amp;N21+P21)</f>
        <v>/</v>
      </c>
      <c r="J21" s="55">
        <f>IF(SUM(M21:P21)=0,"",M21*2+N21+O21*2)</f>
      </c>
      <c r="K21" s="59">
        <f>IF(SUM(M21:P21)=0,"",RANK(J21,J18:J22,0))</f>
      </c>
      <c r="L21" s="99" t="str">
        <f>B21</f>
        <v>敦賀</v>
      </c>
      <c r="M21" s="56">
        <f>IF(LEFT(H21,1)="3",1,0)+IF(LEFT(G21,1)="3",1,0)+IF(LEFT(F21,1)="3",1,0)+IF(LEFT(E21,1)="3",1,0)+IF(LEFT(D21,1)="3",1,0)</f>
        <v>0</v>
      </c>
      <c r="N21" s="57">
        <f>IF(RIGHT(H21,1)="3",1,0)+IF(RIGHT(G21,1)="3",1,0)+IF(RIGHT(F21,1)="3",1,0)+IF(RIGHT(E21,1)="3",1,0)+IF(RIGHT(D21,1)="3",1,0)</f>
        <v>0</v>
      </c>
      <c r="O21" s="58">
        <f>IF(LEFT(H21,1)="W",1,0)+IF(LEFT(G21,1)="W",1,0)+IF(LEFT(F21,1)="W",1,0)+IF(LEFT(E21,1)="W",1,0)+IF(LEFT(D21,1)="W",1,0)</f>
        <v>0</v>
      </c>
      <c r="P21" s="58">
        <f>IF(LEFT(H21,1)="L",1,0)+IF(LEFT(G21,1)="L",1,0)+IF(LEFT(F21,1)="L",1,0)+IF(LEFT(E21,1)="L",1,0)+IF(LEFT(D21,1)="L",1,0)</f>
        <v>0</v>
      </c>
      <c r="Q21" s="99">
        <f>K21</f>
      </c>
      <c r="R21" s="99" t="str">
        <f>B21</f>
        <v>敦賀</v>
      </c>
    </row>
    <row r="22" spans="1:18" ht="29.25" customHeight="1" thickBot="1">
      <c r="A22" s="60" t="s">
        <v>179</v>
      </c>
      <c r="B22" s="368" t="str">
        <f>IF(H17="","",H17)</f>
        <v>小倉西Ａ</v>
      </c>
      <c r="C22" s="369"/>
      <c r="D22" s="104" t="str">
        <f>IF(LEFT(H18,1)="W","L W/O",IF(LEFT(H18,1)="L","W W/O",IF(H18="-","-",RIGHT(H18,1)&amp;"-"&amp;LEFT(H18,1))))</f>
        <v>-</v>
      </c>
      <c r="E22" s="105" t="str">
        <f>IF(LEFT(H19,1)="W","L W/O",IF(LEFT(H19,1)="L","W W/O",IF(H19="-","-",RIGHT(H19,1)&amp;"-"&amp;LEFT(H19,1))))</f>
        <v>-</v>
      </c>
      <c r="F22" s="105" t="str">
        <f>IF(LEFT(H20,1)="W","L W/O",IF(LEFT(H20,1)="L","W W/O",IF(H20="-","-",RIGHT(H20,1)&amp;"-"&amp;LEFT(H20,1))))</f>
        <v>-</v>
      </c>
      <c r="G22" s="105" t="str">
        <f>IF(LEFT(H21,1)="W","L W/O",IF(LEFT(H21,1)="L","W W/O",IF(H21="-","-",RIGHT(H21,1)&amp;"-"&amp;LEFT(H21,1))))</f>
        <v>-</v>
      </c>
      <c r="H22" s="106"/>
      <c r="I22" s="61" t="str">
        <f>IF(SUM(M22:P22)=0,"/",M22+O22&amp;"/"&amp;N22+P22)</f>
        <v>/</v>
      </c>
      <c r="J22" s="62">
        <f>IF(SUM(M22:P22)=0,"",M22*2+N22+O22*2)</f>
      </c>
      <c r="K22" s="66">
        <f>IF(SUM(M22:P22)=0,"",RANK(J22,J18:J22,0))</f>
      </c>
      <c r="L22" s="107" t="str">
        <f>B22</f>
        <v>小倉西Ａ</v>
      </c>
      <c r="M22" s="63">
        <f>IF(LEFT(H22,1)="3",1,0)+IF(LEFT(G22,1)="3",1,0)+IF(LEFT(F22,1)="3",1,0)+IF(LEFT(E22,1)="3",1,0)+IF(LEFT(D22,1)="3",1,0)</f>
        <v>0</v>
      </c>
      <c r="N22" s="64">
        <f>IF(RIGHT(H22,1)="3",1,0)+IF(RIGHT(G22,1)="3",1,0)+IF(RIGHT(F22,1)="3",1,0)+IF(RIGHT(E22,1)="3",1,0)+IF(RIGHT(D22,1)="3",1,0)</f>
        <v>0</v>
      </c>
      <c r="O22" s="65">
        <f>IF(LEFT(H22,1)="W",1,0)+IF(LEFT(G22,1)="W",1,0)+IF(LEFT(F22,1)="W",1,0)+IF(LEFT(E22,1)="W",1,0)+IF(LEFT(D22,1)="W",1,0)</f>
        <v>0</v>
      </c>
      <c r="P22" s="65">
        <f>IF(LEFT(H22,1)="L",1,0)+IF(LEFT(G22,1)="L",1,0)+IF(LEFT(F22,1)="L",1,0)+IF(LEFT(E22,1)="L",1,0)+IF(LEFT(D22,1)="L",1,0)</f>
        <v>0</v>
      </c>
      <c r="Q22" s="99">
        <f>K22</f>
      </c>
      <c r="R22" s="99" t="str">
        <f>B22</f>
        <v>小倉西Ａ</v>
      </c>
    </row>
    <row r="23" spans="1:17" ht="29.25" customHeight="1" thickBot="1">
      <c r="A23" s="67"/>
      <c r="B23" s="77"/>
      <c r="C23" s="77"/>
      <c r="D23" s="75"/>
      <c r="E23" s="75"/>
      <c r="F23" s="75"/>
      <c r="G23" s="75"/>
      <c r="H23" s="75"/>
      <c r="I23" s="73"/>
      <c r="J23" s="73"/>
      <c r="K23" s="73"/>
      <c r="L23" s="67"/>
      <c r="M23" s="76"/>
      <c r="N23" s="76"/>
      <c r="O23" s="76"/>
      <c r="P23" s="76"/>
      <c r="Q23" s="67"/>
    </row>
    <row r="24" spans="1:18" s="67" customFormat="1" ht="29.25" customHeight="1" thickBot="1">
      <c r="A24" s="78"/>
      <c r="B24" s="381" t="s">
        <v>36</v>
      </c>
      <c r="C24" s="382"/>
      <c r="D24" s="79" t="s">
        <v>37</v>
      </c>
      <c r="E24" s="80" t="s">
        <v>38</v>
      </c>
      <c r="F24" s="80" t="s">
        <v>39</v>
      </c>
      <c r="G24" s="80" t="s">
        <v>40</v>
      </c>
      <c r="H24" s="81" t="s">
        <v>41</v>
      </c>
      <c r="I24" s="79" t="s">
        <v>42</v>
      </c>
      <c r="J24" s="359" t="s">
        <v>43</v>
      </c>
      <c r="K24" s="359"/>
      <c r="L24" s="359" t="s">
        <v>44</v>
      </c>
      <c r="M24" s="359"/>
      <c r="N24" s="359"/>
      <c r="O24" s="359"/>
      <c r="P24" s="359"/>
      <c r="Q24" s="360"/>
      <c r="R24" s="121"/>
    </row>
    <row r="25" spans="2:18" s="67" customFormat="1" ht="29.25" customHeight="1">
      <c r="B25" s="389" t="s">
        <v>183</v>
      </c>
      <c r="C25" s="390"/>
      <c r="D25" s="88" t="s">
        <v>185</v>
      </c>
      <c r="E25" s="89" t="s">
        <v>188</v>
      </c>
      <c r="F25" s="89" t="s">
        <v>192</v>
      </c>
      <c r="G25" s="89" t="s">
        <v>196</v>
      </c>
      <c r="H25" s="90" t="s">
        <v>199</v>
      </c>
      <c r="I25" s="218" t="s">
        <v>0</v>
      </c>
      <c r="J25" s="361" t="s">
        <v>220</v>
      </c>
      <c r="K25" s="361"/>
      <c r="L25" s="361" t="s">
        <v>221</v>
      </c>
      <c r="M25" s="361"/>
      <c r="N25" s="361"/>
      <c r="O25" s="361"/>
      <c r="P25" s="361"/>
      <c r="Q25" s="362"/>
      <c r="R25" s="121"/>
    </row>
    <row r="26" spans="2:18" s="67" customFormat="1" ht="29.25" customHeight="1">
      <c r="B26" s="391" t="s">
        <v>184</v>
      </c>
      <c r="C26" s="392"/>
      <c r="D26" s="122" t="s">
        <v>186</v>
      </c>
      <c r="E26" s="123" t="s">
        <v>190</v>
      </c>
      <c r="F26" s="123" t="s">
        <v>193</v>
      </c>
      <c r="G26" s="123" t="s">
        <v>197</v>
      </c>
      <c r="H26" s="124" t="s">
        <v>194</v>
      </c>
      <c r="I26" s="219" t="s">
        <v>2</v>
      </c>
      <c r="J26" s="351" t="s">
        <v>222</v>
      </c>
      <c r="K26" s="351"/>
      <c r="L26" s="351" t="s">
        <v>223</v>
      </c>
      <c r="M26" s="351"/>
      <c r="N26" s="351"/>
      <c r="O26" s="351"/>
      <c r="P26" s="351"/>
      <c r="Q26" s="363"/>
      <c r="R26" s="121"/>
    </row>
    <row r="27" spans="2:18" s="67" customFormat="1" ht="29.25" customHeight="1">
      <c r="B27" s="393" t="s">
        <v>1</v>
      </c>
      <c r="C27" s="394"/>
      <c r="D27" s="125" t="s">
        <v>187</v>
      </c>
      <c r="E27" s="126" t="s">
        <v>191</v>
      </c>
      <c r="F27" s="126" t="s">
        <v>195</v>
      </c>
      <c r="G27" s="126" t="s">
        <v>198</v>
      </c>
      <c r="H27" s="127" t="s">
        <v>200</v>
      </c>
      <c r="I27" s="219" t="s">
        <v>4</v>
      </c>
      <c r="J27" s="351" t="s">
        <v>224</v>
      </c>
      <c r="K27" s="351"/>
      <c r="L27" s="351" t="s">
        <v>225</v>
      </c>
      <c r="M27" s="351"/>
      <c r="N27" s="351"/>
      <c r="O27" s="351"/>
      <c r="P27" s="351"/>
      <c r="Q27" s="363"/>
      <c r="R27" s="121"/>
    </row>
    <row r="28" spans="2:18" s="67" customFormat="1" ht="29.25" customHeight="1">
      <c r="B28" s="389" t="s">
        <v>3</v>
      </c>
      <c r="C28" s="390"/>
      <c r="D28" s="88" t="s">
        <v>206</v>
      </c>
      <c r="E28" s="89" t="s">
        <v>207</v>
      </c>
      <c r="F28" s="89" t="s">
        <v>203</v>
      </c>
      <c r="G28" s="89" t="s">
        <v>201</v>
      </c>
      <c r="H28" s="90" t="s">
        <v>189</v>
      </c>
      <c r="I28" s="219" t="s">
        <v>6</v>
      </c>
      <c r="J28" s="351" t="s">
        <v>226</v>
      </c>
      <c r="K28" s="351"/>
      <c r="L28" s="351" t="s">
        <v>227</v>
      </c>
      <c r="M28" s="351"/>
      <c r="N28" s="351"/>
      <c r="O28" s="351"/>
      <c r="P28" s="351"/>
      <c r="Q28" s="363"/>
      <c r="R28" s="121"/>
    </row>
    <row r="29" spans="2:18" s="67" customFormat="1" ht="29.25" customHeight="1">
      <c r="B29" s="383" t="s">
        <v>5</v>
      </c>
      <c r="C29" s="384"/>
      <c r="D29" s="85" t="s">
        <v>204</v>
      </c>
      <c r="E29" s="86" t="s">
        <v>202</v>
      </c>
      <c r="F29" s="86" t="s">
        <v>208</v>
      </c>
      <c r="G29" s="86" t="s">
        <v>205</v>
      </c>
      <c r="H29" s="87" t="s">
        <v>209</v>
      </c>
      <c r="I29" s="219" t="s">
        <v>8</v>
      </c>
      <c r="J29" s="351" t="s">
        <v>228</v>
      </c>
      <c r="K29" s="351"/>
      <c r="L29" s="351" t="s">
        <v>229</v>
      </c>
      <c r="M29" s="351"/>
      <c r="N29" s="351"/>
      <c r="O29" s="351"/>
      <c r="P29" s="351"/>
      <c r="Q29" s="363"/>
      <c r="R29" s="121"/>
    </row>
    <row r="30" spans="2:18" s="67" customFormat="1" ht="29.25" customHeight="1">
      <c r="B30" s="376" t="s">
        <v>7</v>
      </c>
      <c r="C30" s="377"/>
      <c r="D30" s="82" t="s">
        <v>211</v>
      </c>
      <c r="E30" s="83" t="s">
        <v>210</v>
      </c>
      <c r="F30" s="83" t="s">
        <v>214</v>
      </c>
      <c r="G30" s="83" t="s">
        <v>217</v>
      </c>
      <c r="H30" s="84" t="s">
        <v>219</v>
      </c>
      <c r="I30" s="281" t="s">
        <v>395</v>
      </c>
      <c r="J30" s="352" t="s">
        <v>396</v>
      </c>
      <c r="K30" s="351"/>
      <c r="L30" s="353" t="s">
        <v>25</v>
      </c>
      <c r="M30" s="353"/>
      <c r="N30" s="353"/>
      <c r="O30" s="353"/>
      <c r="P30" s="353"/>
      <c r="Q30" s="354"/>
      <c r="R30" s="121"/>
    </row>
    <row r="31" spans="1:20" ht="29.25" customHeight="1" thickBot="1">
      <c r="A31" s="91"/>
      <c r="B31" s="355" t="s">
        <v>9</v>
      </c>
      <c r="C31" s="356"/>
      <c r="D31" s="92" t="s">
        <v>216</v>
      </c>
      <c r="E31" s="93" t="s">
        <v>218</v>
      </c>
      <c r="F31" s="93" t="s">
        <v>212</v>
      </c>
      <c r="G31" s="93" t="s">
        <v>213</v>
      </c>
      <c r="H31" s="94" t="s">
        <v>215</v>
      </c>
      <c r="I31" s="217" t="s">
        <v>52</v>
      </c>
      <c r="J31" s="357" t="s">
        <v>25</v>
      </c>
      <c r="K31" s="357"/>
      <c r="L31" s="357" t="s">
        <v>25</v>
      </c>
      <c r="M31" s="357"/>
      <c r="N31" s="357"/>
      <c r="O31" s="357"/>
      <c r="P31" s="357"/>
      <c r="Q31" s="358"/>
      <c r="R31" s="121"/>
      <c r="S31" s="67"/>
      <c r="T31" s="67"/>
    </row>
    <row r="32" spans="1:20" ht="29.25" customHeight="1">
      <c r="A32" s="91"/>
      <c r="B32" s="128"/>
      <c r="C32" s="128"/>
      <c r="D32" s="129"/>
      <c r="E32" s="129"/>
      <c r="F32" s="129"/>
      <c r="G32" s="129"/>
      <c r="H32" s="129"/>
      <c r="R32" s="121"/>
      <c r="S32" s="67"/>
      <c r="T32" s="67"/>
    </row>
    <row r="33" spans="1:20" ht="29.25" customHeight="1">
      <c r="A33" s="91"/>
      <c r="F33" s="97"/>
      <c r="I33" s="129"/>
      <c r="J33" s="130"/>
      <c r="K33" s="130"/>
      <c r="L33" s="130"/>
      <c r="M33" s="130"/>
      <c r="N33" s="130"/>
      <c r="O33" s="130"/>
      <c r="P33" s="130"/>
      <c r="Q33" s="130"/>
      <c r="R33" s="121"/>
      <c r="S33" s="67"/>
      <c r="T33" s="67"/>
    </row>
  </sheetData>
  <sheetProtection/>
  <mergeCells count="52">
    <mergeCell ref="B28:C28"/>
    <mergeCell ref="B20:C20"/>
    <mergeCell ref="B26:C26"/>
    <mergeCell ref="B13:C13"/>
    <mergeCell ref="B14:C14"/>
    <mergeCell ref="B25:C25"/>
    <mergeCell ref="B21:C21"/>
    <mergeCell ref="B19:C19"/>
    <mergeCell ref="B18:C18"/>
    <mergeCell ref="B27:C27"/>
    <mergeCell ref="B12:C12"/>
    <mergeCell ref="B15:C15"/>
    <mergeCell ref="B3:C3"/>
    <mergeCell ref="B4:C4"/>
    <mergeCell ref="B5:C5"/>
    <mergeCell ref="B6:C6"/>
    <mergeCell ref="B11:C11"/>
    <mergeCell ref="B30:C30"/>
    <mergeCell ref="A1:B1"/>
    <mergeCell ref="C1:D1"/>
    <mergeCell ref="A2:B2"/>
    <mergeCell ref="A17:B17"/>
    <mergeCell ref="B24:C24"/>
    <mergeCell ref="B22:C22"/>
    <mergeCell ref="B29:C29"/>
    <mergeCell ref="B7:C7"/>
    <mergeCell ref="A10:B10"/>
    <mergeCell ref="B8:C8"/>
    <mergeCell ref="J8:K8"/>
    <mergeCell ref="J2:K2"/>
    <mergeCell ref="J3:K3"/>
    <mergeCell ref="J4:K4"/>
    <mergeCell ref="J5:K5"/>
    <mergeCell ref="J25:K25"/>
    <mergeCell ref="J26:K26"/>
    <mergeCell ref="J6:K6"/>
    <mergeCell ref="J7:K7"/>
    <mergeCell ref="B31:C31"/>
    <mergeCell ref="J31:K31"/>
    <mergeCell ref="L31:Q31"/>
    <mergeCell ref="J24:K24"/>
    <mergeCell ref="L24:Q24"/>
    <mergeCell ref="J29:K29"/>
    <mergeCell ref="L25:Q25"/>
    <mergeCell ref="L26:Q26"/>
    <mergeCell ref="L27:Q27"/>
    <mergeCell ref="L28:Q28"/>
    <mergeCell ref="J27:K27"/>
    <mergeCell ref="J28:K28"/>
    <mergeCell ref="J30:K30"/>
    <mergeCell ref="L30:Q30"/>
    <mergeCell ref="L29:Q29"/>
  </mergeCells>
  <conditionalFormatting sqref="F33:F37 D33:D37">
    <cfRule type="expression" priority="1" dxfId="0" stopIfTrue="1">
      <formula>ISERROR(D33)=TRUE</formula>
    </cfRule>
  </conditionalFormatting>
  <dataValidations count="1">
    <dataValidation allowBlank="1" showInputMessage="1" showErrorMessage="1" imeMode="off" sqref="E3:I3 G13 H12:H14 E11:H11 F12:G12 F4:G4 G5 H4:H6 I4:I7 G20 H19:H21 E18:H18 F19: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1"/>
  <headerFooter alignWithMargins="0">
    <oddFooter>&amp;C&amp;"ＭＳ 明朝,標準"－18－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3"/>
  <sheetViews>
    <sheetView workbookViewId="0" topLeftCell="A1">
      <selection activeCell="P17" sqref="P17"/>
    </sheetView>
  </sheetViews>
  <sheetFormatPr defaultColWidth="9.00390625" defaultRowHeight="25.5" customHeight="1"/>
  <cols>
    <col min="1" max="2" width="4.625" style="33" customWidth="1"/>
    <col min="3" max="9" width="10.625" style="33" customWidth="1"/>
    <col min="10" max="10" width="5.625" style="33" customWidth="1"/>
    <col min="11" max="12" width="5.50390625" style="33" customWidth="1"/>
    <col min="13" max="16" width="5.625" style="33" hidden="1" customWidth="1"/>
    <col min="17" max="17" width="5.625" style="33" customWidth="1"/>
    <col min="18" max="18" width="8.625" style="99" customWidth="1"/>
    <col min="19" max="20" width="2.875" style="33" customWidth="1"/>
    <col min="21" max="16384" width="9.00390625" style="33" customWidth="1"/>
  </cols>
  <sheetData>
    <row r="1" spans="1:18" s="1" customFormat="1" ht="29.25" customHeight="1" thickBot="1">
      <c r="A1" s="378" t="s">
        <v>21</v>
      </c>
      <c r="B1" s="378"/>
      <c r="C1" s="378" t="s">
        <v>26</v>
      </c>
      <c r="D1" s="378"/>
      <c r="E1" s="31" t="s">
        <v>54</v>
      </c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98"/>
    </row>
    <row r="2" spans="1:17" ht="29.25" customHeight="1" thickBot="1">
      <c r="A2" s="379" t="s">
        <v>237</v>
      </c>
      <c r="B2" s="380"/>
      <c r="C2" s="34" t="s">
        <v>240</v>
      </c>
      <c r="D2" s="108" t="str">
        <f>IF('予選ﾘｰｸﾞ順位'!B6="","",'予選ﾘｰｸﾞ順位'!B6)</f>
        <v>川之石</v>
      </c>
      <c r="E2" s="70" t="str">
        <f>IF('予選ﾘｰｸﾞ順位'!C6="","",'予選ﾘｰｸﾞ順位'!C6)</f>
        <v>徳山高専</v>
      </c>
      <c r="F2" s="70" t="str">
        <f>IF('予選ﾘｰｸﾞ順位'!D6="","",'予選ﾘｰｸﾞ順位'!D6)</f>
        <v>伊予農業</v>
      </c>
      <c r="G2" s="70" t="str">
        <f>IF('予選ﾘｰｸﾞ順位'!E6="","",'予選ﾘｰｸﾞ順位'!E6)</f>
        <v>近江兄弟社</v>
      </c>
      <c r="H2" s="109" t="str">
        <f>IF('予選ﾘｰｸﾞ順位'!F6="","",'予選ﾘｰｸﾞ順位'!F6)</f>
        <v>大商学園</v>
      </c>
      <c r="I2" s="71" t="str">
        <f>IF('予選ﾘｰｸﾞ順位'!G6="","",'予選ﾘｰｸﾞ順位'!G6)</f>
        <v>航空石川</v>
      </c>
      <c r="J2" s="372" t="s">
        <v>28</v>
      </c>
      <c r="K2" s="373"/>
      <c r="L2" s="38" t="s">
        <v>29</v>
      </c>
      <c r="M2" s="39" t="s">
        <v>30</v>
      </c>
      <c r="N2" s="40" t="s">
        <v>31</v>
      </c>
      <c r="O2" s="40" t="s">
        <v>32</v>
      </c>
      <c r="P2" s="40" t="s">
        <v>33</v>
      </c>
      <c r="Q2" s="41" t="s">
        <v>34</v>
      </c>
    </row>
    <row r="3" spans="1:18" ht="29.25" customHeight="1">
      <c r="A3" s="42" t="s">
        <v>230</v>
      </c>
      <c r="B3" s="387" t="str">
        <f>IF(D2="","",D2)</f>
        <v>川之石</v>
      </c>
      <c r="C3" s="388"/>
      <c r="D3" s="43"/>
      <c r="E3" s="44" t="s">
        <v>231</v>
      </c>
      <c r="F3" s="44" t="s">
        <v>231</v>
      </c>
      <c r="G3" s="44" t="s">
        <v>231</v>
      </c>
      <c r="H3" s="100" t="s">
        <v>231</v>
      </c>
      <c r="I3" s="110" t="s">
        <v>231</v>
      </c>
      <c r="J3" s="374" t="str">
        <f aca="true" t="shared" si="0" ref="J3:J8">IF(SUM(M3:P3)=0,"/",M3+O3&amp;"/"&amp;N3+P3)</f>
        <v>/</v>
      </c>
      <c r="K3" s="375"/>
      <c r="L3" s="46">
        <f aca="true" t="shared" si="1" ref="L3:L8">IF(SUM(M3:P3)=0,"",M3*2+N3+O3*2)</f>
      </c>
      <c r="M3" s="47">
        <f aca="true" t="shared" si="2" ref="M3:M8">IF(LEFT(I3,1)="3",1,0)+IF(LEFT(H3,1)="3",1,0)+IF(LEFT(G3,1)="3",1,0)+IF(LEFT(F3,1)="3",1,0)+IF(LEFT(E3,1)="3",1,0)+IF(LEFT(D3,1)="3",1,0)</f>
        <v>0</v>
      </c>
      <c r="N3" s="48">
        <f aca="true" t="shared" si="3" ref="N3:N8">IF(RIGHT(I3,1)="3",1,0)+IF(RIGHT(H3,1)="3",1,0)+IF(RIGHT(G3,1)="3",1,0)+IF(RIGHT(F3,1)="3",1,0)+IF(RIGHT(E3,1)="3",1,0)+IF(RIGHT(D3,1)="3",1,0)</f>
        <v>0</v>
      </c>
      <c r="O3" s="49">
        <f aca="true" t="shared" si="4" ref="O3:O8">IF(LEFT(I3,1)="W",1,0)+IF(LEFT(H3,1)="W",1,0)+IF(LEFT(G3,1)="W",1,0)+IF(LEFT(F3,1)="W",1,0)+IF(LEFT(E3,1)="W",1,0)+IF(LEFT(D3,1)="W",1,0)</f>
        <v>0</v>
      </c>
      <c r="P3" s="49">
        <f aca="true" t="shared" si="5" ref="P3:P8">IF(LEFT(I3,1)="L",1,0)+IF(LEFT(H3,1)="L",1,0)+IF(LEFT(G3,1)="L",1,0)+IF(LEFT(F3,1)="L",1,0)+IF(LEFT(E3,1)="L",1,0)+IF(LEFT(D3,1)="L",1,0)</f>
        <v>0</v>
      </c>
      <c r="Q3" s="50">
        <f>IF(SUM(M3:P3)=0,"",RANK(L3,L3:L8,0))</f>
      </c>
      <c r="R3" s="99" t="str">
        <f aca="true" t="shared" si="6" ref="R3:R8">B3</f>
        <v>川之石</v>
      </c>
    </row>
    <row r="4" spans="1:18" s="72" customFormat="1" ht="29.25" customHeight="1">
      <c r="A4" s="51" t="s">
        <v>232</v>
      </c>
      <c r="B4" s="385" t="str">
        <f>IF(E2="","",E2)</f>
        <v>徳山高専</v>
      </c>
      <c r="C4" s="386"/>
      <c r="D4" s="101" t="str">
        <f>IF(LEFT(E3,1)="W","L W/O",IF(LEFT(E3,1)="L","W W/O",IF(E3="-","-",RIGHT(E3,1)&amp;"-"&amp;LEFT(E3,1))))</f>
        <v>-</v>
      </c>
      <c r="E4" s="52"/>
      <c r="F4" s="53" t="s">
        <v>231</v>
      </c>
      <c r="G4" s="53" t="s">
        <v>231</v>
      </c>
      <c r="H4" s="102" t="s">
        <v>231</v>
      </c>
      <c r="I4" s="110" t="s">
        <v>231</v>
      </c>
      <c r="J4" s="364" t="str">
        <f t="shared" si="0"/>
        <v>/</v>
      </c>
      <c r="K4" s="365"/>
      <c r="L4" s="55">
        <f t="shared" si="1"/>
      </c>
      <c r="M4" s="47">
        <f t="shared" si="2"/>
        <v>0</v>
      </c>
      <c r="N4" s="48">
        <f t="shared" si="3"/>
        <v>0</v>
      </c>
      <c r="O4" s="49">
        <f t="shared" si="4"/>
        <v>0</v>
      </c>
      <c r="P4" s="49">
        <f t="shared" si="5"/>
        <v>0</v>
      </c>
      <c r="Q4" s="59">
        <f>IF(SUM(M4:P4)=0,"",RANK(L4,L3:L8,0))</f>
      </c>
      <c r="R4" s="99" t="str">
        <f t="shared" si="6"/>
        <v>徳山高専</v>
      </c>
    </row>
    <row r="5" spans="1:18" ht="29.25" customHeight="1">
      <c r="A5" s="51" t="s">
        <v>233</v>
      </c>
      <c r="B5" s="385" t="str">
        <f>IF(F2="","",F2)</f>
        <v>伊予農業</v>
      </c>
      <c r="C5" s="386"/>
      <c r="D5" s="101" t="str">
        <f>IF(LEFT(F3,1)="W","L W/O",IF(LEFT(F3,1)="L","W W/O",IF(F3="-","-",RIGHT(F3,1)&amp;"-"&amp;LEFT(F3,1))))</f>
        <v>-</v>
      </c>
      <c r="E5" s="103" t="str">
        <f>IF(LEFT(F4,1)="W","L W/O",IF(LEFT(F4,1)="L","W W/O",IF(F4="-","-",RIGHT(F4,1)&amp;"-"&amp;LEFT(F4,1))))</f>
        <v>-</v>
      </c>
      <c r="F5" s="52"/>
      <c r="G5" s="53" t="s">
        <v>231</v>
      </c>
      <c r="H5" s="102" t="s">
        <v>231</v>
      </c>
      <c r="I5" s="110" t="s">
        <v>231</v>
      </c>
      <c r="J5" s="364" t="str">
        <f t="shared" si="0"/>
        <v>/</v>
      </c>
      <c r="K5" s="365"/>
      <c r="L5" s="55">
        <f t="shared" si="1"/>
      </c>
      <c r="M5" s="47">
        <f t="shared" si="2"/>
        <v>0</v>
      </c>
      <c r="N5" s="48">
        <f t="shared" si="3"/>
        <v>0</v>
      </c>
      <c r="O5" s="49">
        <f t="shared" si="4"/>
        <v>0</v>
      </c>
      <c r="P5" s="49">
        <f t="shared" si="5"/>
        <v>0</v>
      </c>
      <c r="Q5" s="59">
        <f>IF(SUM(M5:P5)=0,"",RANK(L5,L3:L8,0))</f>
      </c>
      <c r="R5" s="99" t="str">
        <f t="shared" si="6"/>
        <v>伊予農業</v>
      </c>
    </row>
    <row r="6" spans="1:18" ht="29.25" customHeight="1">
      <c r="A6" s="51" t="s">
        <v>234</v>
      </c>
      <c r="B6" s="385" t="str">
        <f>IF(G2="","",G2)</f>
        <v>近江兄弟社</v>
      </c>
      <c r="C6" s="386"/>
      <c r="D6" s="101" t="str">
        <f>IF(LEFT(G3,1)="W","L W/O",IF(LEFT(G3,1)="L","W W/O",IF(G3="-","-",RIGHT(G3,1)&amp;"-"&amp;LEFT(G3,1))))</f>
        <v>-</v>
      </c>
      <c r="E6" s="103" t="str">
        <f>IF(LEFT(G4,1)="W","L W/O",IF(LEFT(G4,1)="L","W W/O",IF(G4="-","-",RIGHT(G4,1)&amp;"-"&amp;LEFT(G4,1))))</f>
        <v>-</v>
      </c>
      <c r="F6" s="103" t="str">
        <f>IF(LEFT(G5,1)="W","L W/O",IF(LEFT(G5,1)="L","W W/O",IF(G5="-","-",RIGHT(G5,1)&amp;"-"&amp;LEFT(G5,1))))</f>
        <v>-</v>
      </c>
      <c r="G6" s="52"/>
      <c r="H6" s="102" t="s">
        <v>231</v>
      </c>
      <c r="I6" s="110" t="s">
        <v>231</v>
      </c>
      <c r="J6" s="364" t="str">
        <f t="shared" si="0"/>
        <v>/</v>
      </c>
      <c r="K6" s="365"/>
      <c r="L6" s="55">
        <f t="shared" si="1"/>
      </c>
      <c r="M6" s="47">
        <f t="shared" si="2"/>
        <v>0</v>
      </c>
      <c r="N6" s="48">
        <f t="shared" si="3"/>
        <v>0</v>
      </c>
      <c r="O6" s="49">
        <f t="shared" si="4"/>
        <v>0</v>
      </c>
      <c r="P6" s="49">
        <f t="shared" si="5"/>
        <v>0</v>
      </c>
      <c r="Q6" s="59">
        <f>IF(SUM(M6:P6)=0,"",RANK(L6,L3:L8,0))</f>
      </c>
      <c r="R6" s="99" t="str">
        <f t="shared" si="6"/>
        <v>近江兄弟社</v>
      </c>
    </row>
    <row r="7" spans="1:18" ht="29.25" customHeight="1">
      <c r="A7" s="51" t="s">
        <v>235</v>
      </c>
      <c r="B7" s="385" t="str">
        <f>IF(H2="","",H2)</f>
        <v>大商学園</v>
      </c>
      <c r="C7" s="386"/>
      <c r="D7" s="111" t="str">
        <f>IF(LEFT(H3,1)="W","L W/O",IF(LEFT(H3,1)="L","W W/O",IF(H3="-","-",RIGHT(H3,1)&amp;"-"&amp;LEFT(H3,1))))</f>
        <v>-</v>
      </c>
      <c r="E7" s="112" t="str">
        <f>IF(LEFT(H4,1)="W","L W/O",IF(LEFT(H4,1)="L","W W/O",IF(H4="-","-",RIGHT(H4,1)&amp;"-"&amp;LEFT(H4,1))))</f>
        <v>-</v>
      </c>
      <c r="F7" s="112" t="str">
        <f>IF(LEFT(H5,1)="W","L W/O",IF(LEFT(H5,1)="L","W W/O",IF(H5="-","-",RIGHT(H5,1)&amp;"-"&amp;LEFT(H5,1))))</f>
        <v>-</v>
      </c>
      <c r="G7" s="112" t="str">
        <f>IF(LEFT(H6,1)="W","L W/O",IF(LEFT(H6,1)="L","W W/O",IF(H6="-","-",RIGHT(H6,1)&amp;"-"&amp;LEFT(H6,1))))</f>
        <v>-</v>
      </c>
      <c r="H7" s="113"/>
      <c r="I7" s="114" t="s">
        <v>231</v>
      </c>
      <c r="J7" s="366" t="str">
        <f t="shared" si="0"/>
        <v>/</v>
      </c>
      <c r="K7" s="367"/>
      <c r="L7" s="115">
        <f t="shared" si="1"/>
      </c>
      <c r="M7" s="116">
        <f t="shared" si="2"/>
        <v>0</v>
      </c>
      <c r="N7" s="96">
        <f t="shared" si="3"/>
        <v>0</v>
      </c>
      <c r="O7" s="117">
        <f t="shared" si="4"/>
        <v>0</v>
      </c>
      <c r="P7" s="117">
        <f t="shared" si="5"/>
        <v>0</v>
      </c>
      <c r="Q7" s="118">
        <f>IF(SUM(M7:P7)=0,"",RANK(L7,L3:L8,0))</f>
      </c>
      <c r="R7" s="99" t="str">
        <f t="shared" si="6"/>
        <v>大商学園</v>
      </c>
    </row>
    <row r="8" spans="1:18" ht="29.25" customHeight="1" thickBot="1">
      <c r="A8" s="60" t="s">
        <v>236</v>
      </c>
      <c r="B8" s="368" t="str">
        <f>IF(I2="","",I2)</f>
        <v>航空石川</v>
      </c>
      <c r="C8" s="369"/>
      <c r="D8" s="104" t="str">
        <f>IF(LEFT(I3,1)="W","L W/O",IF(LEFT(I3,1)="L","W W/O",IF(I3="-","-",RIGHT(I3,1)&amp;"-"&amp;LEFT(I3,1))))</f>
        <v>-</v>
      </c>
      <c r="E8" s="104" t="str">
        <f>IF(LEFT(I4,1)="W","L W/O",IF(LEFT(I4,1)="L","W W/O",IF(I4="-","-",RIGHT(I4,1)&amp;"-"&amp;LEFT(I4,1))))</f>
        <v>-</v>
      </c>
      <c r="F8" s="105" t="str">
        <f>IF(LEFT(I5,1)="W","L W/O",IF(LEFT(I5,1)="L","W W/O",IF(I5="-","-",RIGHT(I5,1)&amp;"-"&amp;LEFT(I5,1))))</f>
        <v>-</v>
      </c>
      <c r="G8" s="105" t="str">
        <f>IF(LEFT(I6,1)="W","L W/O",IF(LEFT(I6,1)="L","W W/O",IF(I6="-","-",RIGHT(I6,1)&amp;"-"&amp;LEFT(I6,1))))</f>
        <v>-</v>
      </c>
      <c r="H8" s="119" t="str">
        <f>IF(LEFT(I7,1)="W","L W/O",IF(LEFT(I7,1)="L","W W/O",IF(I7="-","-",RIGHT(I7,1)&amp;"-"&amp;LEFT(I7,1))))</f>
        <v>-</v>
      </c>
      <c r="I8" s="120"/>
      <c r="J8" s="370" t="str">
        <f t="shared" si="0"/>
        <v>/</v>
      </c>
      <c r="K8" s="371"/>
      <c r="L8" s="62">
        <f t="shared" si="1"/>
      </c>
      <c r="M8" s="63">
        <f t="shared" si="2"/>
        <v>0</v>
      </c>
      <c r="N8" s="64">
        <f t="shared" si="3"/>
        <v>0</v>
      </c>
      <c r="O8" s="65">
        <f t="shared" si="4"/>
        <v>0</v>
      </c>
      <c r="P8" s="65">
        <f t="shared" si="5"/>
        <v>0</v>
      </c>
      <c r="Q8" s="66">
        <f>IF(SUM(M8:P8)=0,"",RANK(L8,L3:L8,0))</f>
      </c>
      <c r="R8" s="99" t="str">
        <f t="shared" si="6"/>
        <v>航空石川</v>
      </c>
    </row>
    <row r="9" spans="1:17" ht="29.25" customHeight="1" thickBot="1">
      <c r="A9" s="67"/>
      <c r="B9" s="68"/>
      <c r="C9" s="68"/>
      <c r="D9" s="69"/>
      <c r="E9" s="69"/>
      <c r="F9" s="69"/>
      <c r="G9" s="69"/>
      <c r="H9" s="69"/>
      <c r="I9" s="67"/>
      <c r="J9" s="67"/>
      <c r="K9" s="67"/>
      <c r="L9" s="67"/>
      <c r="M9" s="69"/>
      <c r="N9" s="69"/>
      <c r="O9" s="69"/>
      <c r="P9" s="69"/>
      <c r="Q9" s="67"/>
    </row>
    <row r="10" spans="1:16" ht="29.25" customHeight="1" thickBot="1">
      <c r="A10" s="379" t="s">
        <v>238</v>
      </c>
      <c r="B10" s="380"/>
      <c r="C10" s="34" t="s">
        <v>241</v>
      </c>
      <c r="D10" s="35" t="str">
        <f>IF('予選ﾘｰｸﾞ順位'!H6="","",'予選ﾘｰｸﾞ順位'!H6)</f>
        <v>城南Ｂ</v>
      </c>
      <c r="E10" s="36" t="str">
        <f>IF('予選ﾘｰｸﾞ順位'!I6="","",'予選ﾘｰｸﾞ順位'!I6)</f>
        <v>近大和歌山</v>
      </c>
      <c r="F10" s="36" t="str">
        <f>IF('予選ﾘｰｸﾞ順位'!J6="","",'予選ﾘｰｸﾞ順位'!J6)</f>
        <v>岡山工業</v>
      </c>
      <c r="G10" s="36" t="str">
        <f>IF('予選ﾘｰｸﾞ順位'!K6="","",'予選ﾘｰｸﾞ順位'!K6)</f>
        <v>金光学園Ａ</v>
      </c>
      <c r="H10" s="36" t="str">
        <f>IF('予選ﾘｰｸﾞ順位'!L6="","",'予選ﾘｰｸﾞ順位'!L6)</f>
        <v>鳥取敬愛Ｂ</v>
      </c>
      <c r="I10" s="37" t="s">
        <v>28</v>
      </c>
      <c r="J10" s="38" t="s">
        <v>29</v>
      </c>
      <c r="K10" s="41" t="s">
        <v>34</v>
      </c>
      <c r="L10" s="99"/>
      <c r="M10" s="39" t="s">
        <v>30</v>
      </c>
      <c r="N10" s="40" t="s">
        <v>31</v>
      </c>
      <c r="O10" s="40" t="s">
        <v>32</v>
      </c>
      <c r="P10" s="40" t="s">
        <v>33</v>
      </c>
    </row>
    <row r="11" spans="1:18" ht="29.25" customHeight="1">
      <c r="A11" s="42" t="s">
        <v>100</v>
      </c>
      <c r="B11" s="387" t="str">
        <f>IF(D10="","",D10)</f>
        <v>城南Ｂ</v>
      </c>
      <c r="C11" s="388"/>
      <c r="D11" s="43"/>
      <c r="E11" s="44" t="s">
        <v>171</v>
      </c>
      <c r="F11" s="44" t="s">
        <v>171</v>
      </c>
      <c r="G11" s="44" t="s">
        <v>171</v>
      </c>
      <c r="H11" s="100" t="s">
        <v>171</v>
      </c>
      <c r="I11" s="45" t="str">
        <f>IF(SUM(M11:P11)=0,"/",M11+O11&amp;"/"&amp;N11+P11)</f>
        <v>/</v>
      </c>
      <c r="J11" s="46">
        <f>IF(SUM(M11:P11)=0,"",M11*2+N11+O11*2)</f>
      </c>
      <c r="K11" s="50">
        <f>IF(SUM(M11:P11)=0,"",RANK(J11,J11:J15,0))</f>
      </c>
      <c r="L11" s="99" t="str">
        <f>B11</f>
        <v>城南Ｂ</v>
      </c>
      <c r="M11" s="47">
        <f>IF(LEFT(H11,1)="3",1,0)+IF(LEFT(G11,1)="3",1,0)+IF(LEFT(F11,1)="3",1,0)+IF(LEFT(E11,1)="3",1,0)+IF(LEFT(D11,1)="3",1,0)</f>
        <v>0</v>
      </c>
      <c r="N11" s="48">
        <f>IF(RIGHT(H11,1)="3",1,0)+IF(RIGHT(G11,1)="3",1,0)+IF(RIGHT(F11,1)="3",1,0)+IF(RIGHT(E11,1)="3",1,0)+IF(RIGHT(D11,1)="3",1,0)</f>
        <v>0</v>
      </c>
      <c r="O11" s="49">
        <f>IF(LEFT(H11,1)="W",1,0)+IF(LEFT(G11,1)="W",1,0)+IF(LEFT(F11,1)="W",1,0)+IF(LEFT(E11,1)="W",1,0)+IF(LEFT(D11,1)="W",1,0)</f>
        <v>0</v>
      </c>
      <c r="P11" s="49">
        <f>IF(LEFT(H11,1)="L",1,0)+IF(LEFT(G11,1)="L",1,0)+IF(LEFT(F11,1)="L",1,0)+IF(LEFT(E11,1)="L",1,0)+IF(LEFT(D11,1)="L",1,0)</f>
        <v>0</v>
      </c>
      <c r="Q11" s="99">
        <f>K11</f>
      </c>
      <c r="R11" s="99" t="str">
        <f>B11</f>
        <v>城南Ｂ</v>
      </c>
    </row>
    <row r="12" spans="1:18" s="72" customFormat="1" ht="29.25" customHeight="1">
      <c r="A12" s="51" t="s">
        <v>175</v>
      </c>
      <c r="B12" s="385" t="str">
        <f>IF(E10="","",E10)</f>
        <v>近大和歌山</v>
      </c>
      <c r="C12" s="386"/>
      <c r="D12" s="101" t="str">
        <f>IF(LEFT(E11,1)="W","L W/O",IF(LEFT(E11,1)="L","W W/O",IF(E11="-","-",RIGHT(E11,1)&amp;"-"&amp;LEFT(E11,1))))</f>
        <v>-</v>
      </c>
      <c r="E12" s="52"/>
      <c r="F12" s="53" t="s">
        <v>171</v>
      </c>
      <c r="G12" s="53" t="s">
        <v>171</v>
      </c>
      <c r="H12" s="102" t="s">
        <v>171</v>
      </c>
      <c r="I12" s="54" t="str">
        <f>IF(SUM(M12:P12)=0,"/",M12+O12&amp;"/"&amp;N12+P12)</f>
        <v>/</v>
      </c>
      <c r="J12" s="55">
        <f>IF(SUM(M12:P12)=0,"",M12*2+N12+O12*2)</f>
      </c>
      <c r="K12" s="59">
        <f>IF(SUM(M12:P12)=0,"",RANK(J12,J11:J15,0))</f>
      </c>
      <c r="L12" s="99" t="str">
        <f>B12</f>
        <v>近大和歌山</v>
      </c>
      <c r="M12" s="56">
        <f>IF(LEFT(H12,1)="3",1,0)+IF(LEFT(G12,1)="3",1,0)+IF(LEFT(F12,1)="3",1,0)+IF(LEFT(E12,1)="3",1,0)+IF(LEFT(D12,1)="3",1,0)</f>
        <v>0</v>
      </c>
      <c r="N12" s="57">
        <f>IF(RIGHT(H12,1)="3",1,0)+IF(RIGHT(G12,1)="3",1,0)+IF(RIGHT(F12,1)="3",1,0)+IF(RIGHT(E12,1)="3",1,0)+IF(RIGHT(D12,1)="3",1,0)</f>
        <v>0</v>
      </c>
      <c r="O12" s="58">
        <f>IF(LEFT(H12,1)="W",1,0)+IF(LEFT(G12,1)="W",1,0)+IF(LEFT(F12,1)="W",1,0)+IF(LEFT(E12,1)="W",1,0)+IF(LEFT(D12,1)="W",1,0)</f>
        <v>0</v>
      </c>
      <c r="P12" s="58">
        <f>IF(LEFT(H12,1)="L",1,0)+IF(LEFT(G12,1)="L",1,0)+IF(LEFT(F12,1)="L",1,0)+IF(LEFT(E12,1)="L",1,0)+IF(LEFT(D12,1)="L",1,0)</f>
        <v>0</v>
      </c>
      <c r="Q12" s="99">
        <f>K12</f>
      </c>
      <c r="R12" s="99" t="str">
        <f>B12</f>
        <v>近大和歌山</v>
      </c>
    </row>
    <row r="13" spans="1:18" ht="29.25" customHeight="1">
      <c r="A13" s="51" t="s">
        <v>176</v>
      </c>
      <c r="B13" s="385" t="str">
        <f>IF(F10="","",F10)</f>
        <v>岡山工業</v>
      </c>
      <c r="C13" s="386"/>
      <c r="D13" s="101" t="str">
        <f>IF(LEFT(F11,1)="W","L W/O",IF(LEFT(F11,1)="L","W W/O",IF(F11="-","-",RIGHT(F11,1)&amp;"-"&amp;LEFT(F11,1))))</f>
        <v>-</v>
      </c>
      <c r="E13" s="103" t="str">
        <f>IF(LEFT(F12,1)="W","L W/O",IF(LEFT(F12,1)="L","W W/O",IF(F12="-","-",RIGHT(F12,1)&amp;"-"&amp;LEFT(F12,1))))</f>
        <v>-</v>
      </c>
      <c r="F13" s="52"/>
      <c r="G13" s="53" t="s">
        <v>171</v>
      </c>
      <c r="H13" s="102" t="s">
        <v>171</v>
      </c>
      <c r="I13" s="54" t="str">
        <f>IF(SUM(M13:P13)=0,"/",M13+O13&amp;"/"&amp;N13+P13)</f>
        <v>/</v>
      </c>
      <c r="J13" s="55">
        <f>IF(SUM(M13:P13)=0,"",M13*2+N13+O13*2)</f>
      </c>
      <c r="K13" s="59">
        <f>IF(SUM(M13:P13)=0,"",RANK(J13,J11:J15,0))</f>
      </c>
      <c r="L13" s="99" t="str">
        <f>B13</f>
        <v>岡山工業</v>
      </c>
      <c r="M13" s="56">
        <f>IF(LEFT(H13,1)="3",1,0)+IF(LEFT(G13,1)="3",1,0)+IF(LEFT(F13,1)="3",1,0)+IF(LEFT(E13,1)="3",1,0)+IF(LEFT(D13,1)="3",1,0)</f>
        <v>0</v>
      </c>
      <c r="N13" s="57">
        <f>IF(RIGHT(H13,1)="3",1,0)+IF(RIGHT(G13,1)="3",1,0)+IF(RIGHT(F13,1)="3",1,0)+IF(RIGHT(E13,1)="3",1,0)+IF(RIGHT(D13,1)="3",1,0)</f>
        <v>0</v>
      </c>
      <c r="O13" s="58">
        <f>IF(LEFT(H13,1)="W",1,0)+IF(LEFT(G13,1)="W",1,0)+IF(LEFT(F13,1)="W",1,0)+IF(LEFT(E13,1)="W",1,0)+IF(LEFT(D13,1)="W",1,0)</f>
        <v>0</v>
      </c>
      <c r="P13" s="58">
        <f>IF(LEFT(H13,1)="L",1,0)+IF(LEFT(G13,1)="L",1,0)+IF(LEFT(F13,1)="L",1,0)+IF(LEFT(E13,1)="L",1,0)+IF(LEFT(D13,1)="L",1,0)</f>
        <v>0</v>
      </c>
      <c r="Q13" s="99">
        <f>K13</f>
      </c>
      <c r="R13" s="99" t="str">
        <f>B13</f>
        <v>岡山工業</v>
      </c>
    </row>
    <row r="14" spans="1:18" ht="29.25" customHeight="1">
      <c r="A14" s="51" t="s">
        <v>177</v>
      </c>
      <c r="B14" s="385" t="str">
        <f>IF(G10="","",G10)</f>
        <v>金光学園Ａ</v>
      </c>
      <c r="C14" s="386"/>
      <c r="D14" s="101" t="str">
        <f>IF(LEFT(G11,1)="W","L W/O",IF(LEFT(G11,1)="L","W W/O",IF(G11="-","-",RIGHT(G11,1)&amp;"-"&amp;LEFT(G11,1))))</f>
        <v>-</v>
      </c>
      <c r="E14" s="103" t="str">
        <f>IF(LEFT(G12,1)="W","L W/O",IF(LEFT(G12,1)="L","W W/O",IF(G12="-","-",RIGHT(G12,1)&amp;"-"&amp;LEFT(G12,1))))</f>
        <v>-</v>
      </c>
      <c r="F14" s="103" t="str">
        <f>IF(LEFT(G13,1)="W","L W/O",IF(LEFT(G13,1)="L","W W/O",IF(G13="-","-",RIGHT(G13,1)&amp;"-"&amp;LEFT(G13,1))))</f>
        <v>-</v>
      </c>
      <c r="G14" s="52"/>
      <c r="H14" s="102" t="s">
        <v>171</v>
      </c>
      <c r="I14" s="54" t="str">
        <f>IF(SUM(M14:P14)=0,"/",M14+O14&amp;"/"&amp;N14+P14)</f>
        <v>/</v>
      </c>
      <c r="J14" s="55">
        <f>IF(SUM(M14:P14)=0,"",M14*2+N14+O14*2)</f>
      </c>
      <c r="K14" s="59">
        <f>IF(SUM(M14:P14)=0,"",RANK(J14,J11:J15,0))</f>
      </c>
      <c r="L14" s="99" t="str">
        <f>B14</f>
        <v>金光学園Ａ</v>
      </c>
      <c r="M14" s="56">
        <f>IF(LEFT(H14,1)="3",1,0)+IF(LEFT(G14,1)="3",1,0)+IF(LEFT(F14,1)="3",1,0)+IF(LEFT(E14,1)="3",1,0)+IF(LEFT(D14,1)="3",1,0)</f>
        <v>0</v>
      </c>
      <c r="N14" s="57">
        <f>IF(RIGHT(H14,1)="3",1,0)+IF(RIGHT(G14,1)="3",1,0)+IF(RIGHT(F14,1)="3",1,0)+IF(RIGHT(E14,1)="3",1,0)+IF(RIGHT(D14,1)="3",1,0)</f>
        <v>0</v>
      </c>
      <c r="O14" s="58">
        <f>IF(LEFT(H14,1)="W",1,0)+IF(LEFT(G14,1)="W",1,0)+IF(LEFT(F14,1)="W",1,0)+IF(LEFT(E14,1)="W",1,0)+IF(LEFT(D14,1)="W",1,0)</f>
        <v>0</v>
      </c>
      <c r="P14" s="58">
        <f>IF(LEFT(H14,1)="L",1,0)+IF(LEFT(G14,1)="L",1,0)+IF(LEFT(F14,1)="L",1,0)+IF(LEFT(E14,1)="L",1,0)+IF(LEFT(D14,1)="L",1,0)</f>
        <v>0</v>
      </c>
      <c r="Q14" s="99">
        <f>K14</f>
      </c>
      <c r="R14" s="99" t="str">
        <f>B14</f>
        <v>金光学園Ａ</v>
      </c>
    </row>
    <row r="15" spans="1:18" ht="29.25" customHeight="1" thickBot="1">
      <c r="A15" s="60" t="s">
        <v>178</v>
      </c>
      <c r="B15" s="368" t="str">
        <f>IF(H10="","",H10)</f>
        <v>鳥取敬愛Ｂ</v>
      </c>
      <c r="C15" s="369"/>
      <c r="D15" s="104" t="str">
        <f>IF(LEFT(H11,1)="W","L W/O",IF(LEFT(H11,1)="L","W W/O",IF(H11="-","-",RIGHT(H11,1)&amp;"-"&amp;LEFT(H11,1))))</f>
        <v>-</v>
      </c>
      <c r="E15" s="105" t="str">
        <f>IF(LEFT(H12,1)="W","L W/O",IF(LEFT(H12,1)="L","W W/O",IF(H12="-","-",RIGHT(H12,1)&amp;"-"&amp;LEFT(H12,1))))</f>
        <v>-</v>
      </c>
      <c r="F15" s="105" t="str">
        <f>IF(LEFT(H13,1)="W","L W/O",IF(LEFT(H13,1)="L","W W/O",IF(H13="-","-",RIGHT(H13,1)&amp;"-"&amp;LEFT(H13,1))))</f>
        <v>-</v>
      </c>
      <c r="G15" s="105" t="str">
        <f>IF(LEFT(H14,1)="W","L W/O",IF(LEFT(H14,1)="L","W W/O",IF(H14="-","-",RIGHT(H14,1)&amp;"-"&amp;LEFT(H14,1))))</f>
        <v>-</v>
      </c>
      <c r="H15" s="106"/>
      <c r="I15" s="61" t="str">
        <f>IF(SUM(M15:P15)=0,"/",M15+O15&amp;"/"&amp;N15+P15)</f>
        <v>/</v>
      </c>
      <c r="J15" s="62">
        <f>IF(SUM(M15:P15)=0,"",M15*2+N15+O15*2)</f>
      </c>
      <c r="K15" s="66">
        <f>IF(SUM(M15:P15)=0,"",RANK(J15,J11:J15,0))</f>
      </c>
      <c r="L15" s="107" t="str">
        <f>B15</f>
        <v>鳥取敬愛Ｂ</v>
      </c>
      <c r="M15" s="212">
        <f>IF(LEFT(H15,1)="3",1,0)+IF(LEFT(G15,1)="3",1,0)+IF(LEFT(F15,1)="3",1,0)+IF(LEFT(E15,1)="3",1,0)+IF(LEFT(D15,1)="3",1,0)</f>
        <v>0</v>
      </c>
      <c r="N15" s="213">
        <f>IF(RIGHT(H15,1)="3",1,0)+IF(RIGHT(G15,1)="3",1,0)+IF(RIGHT(F15,1)="3",1,0)+IF(RIGHT(E15,1)="3",1,0)+IF(RIGHT(D15,1)="3",1,0)</f>
        <v>0</v>
      </c>
      <c r="O15" s="214">
        <f>IF(LEFT(H15,1)="W",1,0)+IF(LEFT(G15,1)="W",1,0)+IF(LEFT(F15,1)="W",1,0)+IF(LEFT(E15,1)="W",1,0)+IF(LEFT(D15,1)="W",1,0)</f>
        <v>0</v>
      </c>
      <c r="P15" s="214">
        <f>IF(LEFT(H15,1)="L",1,0)+IF(LEFT(G15,1)="L",1,0)+IF(LEFT(F15,1)="L",1,0)+IF(LEFT(E15,1)="L",1,0)+IF(LEFT(D15,1)="L",1,0)</f>
        <v>0</v>
      </c>
      <c r="Q15" s="99">
        <f>K15</f>
      </c>
      <c r="R15" s="99" t="str">
        <f>B15</f>
        <v>鳥取敬愛Ｂ</v>
      </c>
    </row>
    <row r="16" spans="1:17" ht="29.25" customHeight="1" thickBot="1">
      <c r="A16" s="73"/>
      <c r="B16" s="74"/>
      <c r="C16" s="74"/>
      <c r="D16" s="75"/>
      <c r="E16" s="75"/>
      <c r="F16" s="75"/>
      <c r="G16" s="75"/>
      <c r="H16" s="75"/>
      <c r="I16" s="73"/>
      <c r="J16" s="73"/>
      <c r="K16" s="73"/>
      <c r="L16" s="67"/>
      <c r="M16" s="69"/>
      <c r="N16" s="69"/>
      <c r="O16" s="69"/>
      <c r="P16" s="69"/>
      <c r="Q16" s="67"/>
    </row>
    <row r="17" spans="1:16" ht="29.25" customHeight="1" thickBot="1">
      <c r="A17" s="379" t="s">
        <v>239</v>
      </c>
      <c r="B17" s="380"/>
      <c r="C17" s="34" t="s">
        <v>242</v>
      </c>
      <c r="D17" s="35" t="str">
        <f>IF('予選ﾘｰｸﾞ順位'!M6="","",'予選ﾘｰｸﾞ順位'!M6)</f>
        <v>松山北</v>
      </c>
      <c r="E17" s="36" t="str">
        <f>IF('予選ﾘｰｸﾞ順位'!N6="","",'予選ﾘｰｸﾞ順位'!N6)</f>
        <v>常翔学園Ａ</v>
      </c>
      <c r="F17" s="36" t="str">
        <f>IF('予選ﾘｰｸﾞ順位'!O6="","",'予選ﾘｰｸﾞ順位'!O6)</f>
        <v>岡山操山</v>
      </c>
      <c r="G17" s="36" t="str">
        <f>IF('予選ﾘｰｸﾞ順位'!P6="","",'予選ﾘｰｸﾞ順位'!P6)</f>
        <v>佐賀商業Ａ</v>
      </c>
      <c r="H17" s="36" t="str">
        <f>IF('予選ﾘｰｸﾞ順位'!Q6="","",'予選ﾘｰｸﾞ順位'!Q6)</f>
        <v>鳥取敬愛Ａ</v>
      </c>
      <c r="I17" s="37" t="s">
        <v>28</v>
      </c>
      <c r="J17" s="38" t="s">
        <v>29</v>
      </c>
      <c r="K17" s="41" t="s">
        <v>34</v>
      </c>
      <c r="L17" s="99"/>
      <c r="M17" s="215" t="s">
        <v>30</v>
      </c>
      <c r="N17" s="216" t="s">
        <v>31</v>
      </c>
      <c r="O17" s="216" t="s">
        <v>32</v>
      </c>
      <c r="P17" s="216" t="s">
        <v>33</v>
      </c>
    </row>
    <row r="18" spans="1:18" ht="29.25" customHeight="1">
      <c r="A18" s="42" t="s">
        <v>86</v>
      </c>
      <c r="B18" s="387" t="str">
        <f>IF(D17="","",D17)</f>
        <v>松山北</v>
      </c>
      <c r="C18" s="388"/>
      <c r="D18" s="43"/>
      <c r="E18" s="44" t="s">
        <v>171</v>
      </c>
      <c r="F18" s="44" t="s">
        <v>171</v>
      </c>
      <c r="G18" s="44" t="s">
        <v>171</v>
      </c>
      <c r="H18" s="100" t="s">
        <v>171</v>
      </c>
      <c r="I18" s="45" t="str">
        <f>IF(SUM(M18:P18)=0,"/",M18+O18&amp;"/"&amp;N18+P18)</f>
        <v>/</v>
      </c>
      <c r="J18" s="46">
        <f>IF(SUM(M18:P18)=0,"",M18*2+N18+O18*2)</f>
      </c>
      <c r="K18" s="50">
        <f>IF(SUM(M18:P18)=0,"",RANK(J18,J18:J22,0))</f>
      </c>
      <c r="L18" s="99" t="str">
        <f>B18</f>
        <v>松山北</v>
      </c>
      <c r="M18" s="47">
        <f>IF(LEFT(H18,1)="3",1,0)+IF(LEFT(G18,1)="3",1,0)+IF(LEFT(F18,1)="3",1,0)+IF(LEFT(E18,1)="3",1,0)+IF(LEFT(D18,1)="3",1,0)</f>
        <v>0</v>
      </c>
      <c r="N18" s="48">
        <f>IF(RIGHT(H18,1)="3",1,0)+IF(RIGHT(G18,1)="3",1,0)+IF(RIGHT(F18,1)="3",1,0)+IF(RIGHT(E18,1)="3",1,0)+IF(RIGHT(D18,1)="3",1,0)</f>
        <v>0</v>
      </c>
      <c r="O18" s="49">
        <f>IF(LEFT(H18,1)="W",1,0)+IF(LEFT(G18,1)="W",1,0)+IF(LEFT(F18,1)="W",1,0)+IF(LEFT(E18,1)="W",1,0)+IF(LEFT(D18,1)="W",1,0)</f>
        <v>0</v>
      </c>
      <c r="P18" s="49">
        <f>IF(LEFT(H18,1)="L",1,0)+IF(LEFT(G18,1)="L",1,0)+IF(LEFT(F18,1)="L",1,0)+IF(LEFT(E18,1)="L",1,0)+IF(LEFT(D18,1)="L",1,0)</f>
        <v>0</v>
      </c>
      <c r="Q18" s="99">
        <f>K18</f>
      </c>
      <c r="R18" s="99" t="str">
        <f>B18</f>
        <v>松山北</v>
      </c>
    </row>
    <row r="19" spans="1:18" s="72" customFormat="1" ht="29.25" customHeight="1">
      <c r="A19" s="51" t="s">
        <v>87</v>
      </c>
      <c r="B19" s="385" t="str">
        <f>IF(E17="","",E17)</f>
        <v>常翔学園Ａ</v>
      </c>
      <c r="C19" s="386"/>
      <c r="D19" s="101" t="str">
        <f>IF(LEFT(E18,1)="W","L W/O",IF(LEFT(E18,1)="L","W W/O",IF(E18="-","-",RIGHT(E18,1)&amp;"-"&amp;LEFT(E18,1))))</f>
        <v>-</v>
      </c>
      <c r="E19" s="52"/>
      <c r="F19" s="53" t="s">
        <v>171</v>
      </c>
      <c r="G19" s="53" t="s">
        <v>171</v>
      </c>
      <c r="H19" s="102" t="s">
        <v>171</v>
      </c>
      <c r="I19" s="54" t="str">
        <f>IF(SUM(M19:P19)=0,"/",M19+O19&amp;"/"&amp;N19+P19)</f>
        <v>/</v>
      </c>
      <c r="J19" s="55">
        <f>IF(SUM(M19:P19)=0,"",M19*2+N19+O19*2)</f>
      </c>
      <c r="K19" s="59">
        <f>IF(SUM(M19:P19)=0,"",RANK(J19,J18:J22,0))</f>
      </c>
      <c r="L19" s="99" t="str">
        <f>B19</f>
        <v>常翔学園Ａ</v>
      </c>
      <c r="M19" s="56">
        <f>IF(LEFT(H19,1)="3",1,0)+IF(LEFT(G19,1)="3",1,0)+IF(LEFT(F19,1)="3",1,0)+IF(LEFT(E19,1)="3",1,0)+IF(LEFT(D19,1)="3",1,0)</f>
        <v>0</v>
      </c>
      <c r="N19" s="57">
        <f>IF(RIGHT(H19,1)="3",1,0)+IF(RIGHT(G19,1)="3",1,0)+IF(RIGHT(F19,1)="3",1,0)+IF(RIGHT(E19,1)="3",1,0)+IF(RIGHT(D19,1)="3",1,0)</f>
        <v>0</v>
      </c>
      <c r="O19" s="58">
        <f>IF(LEFT(H19,1)="W",1,0)+IF(LEFT(G19,1)="W",1,0)+IF(LEFT(F19,1)="W",1,0)+IF(LEFT(E19,1)="W",1,0)+IF(LEFT(D19,1)="W",1,0)</f>
        <v>0</v>
      </c>
      <c r="P19" s="58">
        <f>IF(LEFT(H19,1)="L",1,0)+IF(LEFT(G19,1)="L",1,0)+IF(LEFT(F19,1)="L",1,0)+IF(LEFT(E19,1)="L",1,0)+IF(LEFT(D19,1)="L",1,0)</f>
        <v>0</v>
      </c>
      <c r="Q19" s="99">
        <f>K19</f>
      </c>
      <c r="R19" s="99" t="str">
        <f>B19</f>
        <v>常翔学園Ａ</v>
      </c>
    </row>
    <row r="20" spans="1:18" ht="29.25" customHeight="1">
      <c r="A20" s="51" t="s">
        <v>88</v>
      </c>
      <c r="B20" s="385" t="str">
        <f>IF(F17="","",F17)</f>
        <v>岡山操山</v>
      </c>
      <c r="C20" s="386"/>
      <c r="D20" s="101" t="str">
        <f>IF(LEFT(F18,1)="W","L W/O",IF(LEFT(F18,1)="L","W W/O",IF(F18="-","-",RIGHT(F18,1)&amp;"-"&amp;LEFT(F18,1))))</f>
        <v>-</v>
      </c>
      <c r="E20" s="103" t="str">
        <f>IF(LEFT(F19,1)="W","L W/O",IF(LEFT(F19,1)="L","W W/O",IF(F19="-","-",RIGHT(F19,1)&amp;"-"&amp;LEFT(F19,1))))</f>
        <v>-</v>
      </c>
      <c r="F20" s="52"/>
      <c r="G20" s="53" t="s">
        <v>171</v>
      </c>
      <c r="H20" s="102" t="s">
        <v>171</v>
      </c>
      <c r="I20" s="54" t="str">
        <f>IF(SUM(M20:P20)=0,"/",M20+O20&amp;"/"&amp;N20+P20)</f>
        <v>/</v>
      </c>
      <c r="J20" s="55">
        <f>IF(SUM(M20:P20)=0,"",M20*2+N20+O20*2)</f>
      </c>
      <c r="K20" s="59">
        <f>IF(SUM(M20:P20)=0,"",RANK(J20,J18:J22,0))</f>
      </c>
      <c r="L20" s="99" t="str">
        <f>B20</f>
        <v>岡山操山</v>
      </c>
      <c r="M20" s="56">
        <f>IF(LEFT(H20,1)="3",1,0)+IF(LEFT(G20,1)="3",1,0)+IF(LEFT(F20,1)="3",1,0)+IF(LEFT(E20,1)="3",1,0)+IF(LEFT(D20,1)="3",1,0)</f>
        <v>0</v>
      </c>
      <c r="N20" s="57">
        <f>IF(RIGHT(H20,1)="3",1,0)+IF(RIGHT(G20,1)="3",1,0)+IF(RIGHT(F20,1)="3",1,0)+IF(RIGHT(E20,1)="3",1,0)+IF(RIGHT(D20,1)="3",1,0)</f>
        <v>0</v>
      </c>
      <c r="O20" s="58">
        <f>IF(LEFT(H20,1)="W",1,0)+IF(LEFT(G20,1)="W",1,0)+IF(LEFT(F20,1)="W",1,0)+IF(LEFT(E20,1)="W",1,0)+IF(LEFT(D20,1)="W",1,0)</f>
        <v>0</v>
      </c>
      <c r="P20" s="58">
        <f>IF(LEFT(H20,1)="L",1,0)+IF(LEFT(G20,1)="L",1,0)+IF(LEFT(F20,1)="L",1,0)+IF(LEFT(E20,1)="L",1,0)+IF(LEFT(D20,1)="L",1,0)</f>
        <v>0</v>
      </c>
      <c r="Q20" s="99">
        <f>K20</f>
      </c>
      <c r="R20" s="99" t="str">
        <f>B20</f>
        <v>岡山操山</v>
      </c>
    </row>
    <row r="21" spans="1:18" ht="29.25" customHeight="1">
      <c r="A21" s="51" t="s">
        <v>89</v>
      </c>
      <c r="B21" s="385" t="str">
        <f>IF(G17="","",G17)</f>
        <v>佐賀商業Ａ</v>
      </c>
      <c r="C21" s="386"/>
      <c r="D21" s="101" t="str">
        <f>IF(LEFT(G18,1)="W","L W/O",IF(LEFT(G18,1)="L","W W/O",IF(G18="-","-",RIGHT(G18,1)&amp;"-"&amp;LEFT(G18,1))))</f>
        <v>-</v>
      </c>
      <c r="E21" s="103" t="str">
        <f>IF(LEFT(G19,1)="W","L W/O",IF(LEFT(G19,1)="L","W W/O",IF(G19="-","-",RIGHT(G19,1)&amp;"-"&amp;LEFT(G19,1))))</f>
        <v>-</v>
      </c>
      <c r="F21" s="103" t="str">
        <f>IF(LEFT(G20,1)="W","L W/O",IF(LEFT(G20,1)="L","W W/O",IF(G20="-","-",RIGHT(G20,1)&amp;"-"&amp;LEFT(G20,1))))</f>
        <v>-</v>
      </c>
      <c r="G21" s="52"/>
      <c r="H21" s="102" t="s">
        <v>171</v>
      </c>
      <c r="I21" s="54" t="str">
        <f>IF(SUM(M21:P21)=0,"/",M21+O21&amp;"/"&amp;N21+P21)</f>
        <v>/</v>
      </c>
      <c r="J21" s="55">
        <f>IF(SUM(M21:P21)=0,"",M21*2+N21+O21*2)</f>
      </c>
      <c r="K21" s="59">
        <f>IF(SUM(M21:P21)=0,"",RANK(J21,J18:J22,0))</f>
      </c>
      <c r="L21" s="99" t="str">
        <f>B21</f>
        <v>佐賀商業Ａ</v>
      </c>
      <c r="M21" s="56">
        <f>IF(LEFT(H21,1)="3",1,0)+IF(LEFT(G21,1)="3",1,0)+IF(LEFT(F21,1)="3",1,0)+IF(LEFT(E21,1)="3",1,0)+IF(LEFT(D21,1)="3",1,0)</f>
        <v>0</v>
      </c>
      <c r="N21" s="57">
        <f>IF(RIGHT(H21,1)="3",1,0)+IF(RIGHT(G21,1)="3",1,0)+IF(RIGHT(F21,1)="3",1,0)+IF(RIGHT(E21,1)="3",1,0)+IF(RIGHT(D21,1)="3",1,0)</f>
        <v>0</v>
      </c>
      <c r="O21" s="58">
        <f>IF(LEFT(H21,1)="W",1,0)+IF(LEFT(G21,1)="W",1,0)+IF(LEFT(F21,1)="W",1,0)+IF(LEFT(E21,1)="W",1,0)+IF(LEFT(D21,1)="W",1,0)</f>
        <v>0</v>
      </c>
      <c r="P21" s="58">
        <f>IF(LEFT(H21,1)="L",1,0)+IF(LEFT(G21,1)="L",1,0)+IF(LEFT(F21,1)="L",1,0)+IF(LEFT(E21,1)="L",1,0)+IF(LEFT(D21,1)="L",1,0)</f>
        <v>0</v>
      </c>
      <c r="Q21" s="99">
        <f>K21</f>
      </c>
      <c r="R21" s="99" t="str">
        <f>B21</f>
        <v>佐賀商業Ａ</v>
      </c>
    </row>
    <row r="22" spans="1:18" ht="29.25" customHeight="1" thickBot="1">
      <c r="A22" s="60" t="s">
        <v>179</v>
      </c>
      <c r="B22" s="368" t="str">
        <f>IF(H17="","",H17)</f>
        <v>鳥取敬愛Ａ</v>
      </c>
      <c r="C22" s="369"/>
      <c r="D22" s="104" t="str">
        <f>IF(LEFT(H18,1)="W","L W/O",IF(LEFT(H18,1)="L","W W/O",IF(H18="-","-",RIGHT(H18,1)&amp;"-"&amp;LEFT(H18,1))))</f>
        <v>-</v>
      </c>
      <c r="E22" s="105" t="str">
        <f>IF(LEFT(H19,1)="W","L W/O",IF(LEFT(H19,1)="L","W W/O",IF(H19="-","-",RIGHT(H19,1)&amp;"-"&amp;LEFT(H19,1))))</f>
        <v>-</v>
      </c>
      <c r="F22" s="105" t="str">
        <f>IF(LEFT(H20,1)="W","L W/O",IF(LEFT(H20,1)="L","W W/O",IF(H20="-","-",RIGHT(H20,1)&amp;"-"&amp;LEFT(H20,1))))</f>
        <v>-</v>
      </c>
      <c r="G22" s="105" t="str">
        <f>IF(LEFT(H21,1)="W","L W/O",IF(LEFT(H21,1)="L","W W/O",IF(H21="-","-",RIGHT(H21,1)&amp;"-"&amp;LEFT(H21,1))))</f>
        <v>-</v>
      </c>
      <c r="H22" s="106"/>
      <c r="I22" s="61" t="str">
        <f>IF(SUM(M22:P22)=0,"/",M22+O22&amp;"/"&amp;N22+P22)</f>
        <v>/</v>
      </c>
      <c r="J22" s="62">
        <f>IF(SUM(M22:P22)=0,"",M22*2+N22+O22*2)</f>
      </c>
      <c r="K22" s="66">
        <f>IF(SUM(M22:P22)=0,"",RANK(J22,J18:J22,0))</f>
      </c>
      <c r="L22" s="107" t="str">
        <f>B22</f>
        <v>鳥取敬愛Ａ</v>
      </c>
      <c r="M22" s="63">
        <f>IF(LEFT(H22,1)="3",1,0)+IF(LEFT(G22,1)="3",1,0)+IF(LEFT(F22,1)="3",1,0)+IF(LEFT(E22,1)="3",1,0)+IF(LEFT(D22,1)="3",1,0)</f>
        <v>0</v>
      </c>
      <c r="N22" s="64">
        <f>IF(RIGHT(H22,1)="3",1,0)+IF(RIGHT(G22,1)="3",1,0)+IF(RIGHT(F22,1)="3",1,0)+IF(RIGHT(E22,1)="3",1,0)+IF(RIGHT(D22,1)="3",1,0)</f>
        <v>0</v>
      </c>
      <c r="O22" s="65">
        <f>IF(LEFT(H22,1)="W",1,0)+IF(LEFT(G22,1)="W",1,0)+IF(LEFT(F22,1)="W",1,0)+IF(LEFT(E22,1)="W",1,0)+IF(LEFT(D22,1)="W",1,0)</f>
        <v>0</v>
      </c>
      <c r="P22" s="65">
        <f>IF(LEFT(H22,1)="L",1,0)+IF(LEFT(G22,1)="L",1,0)+IF(LEFT(F22,1)="L",1,0)+IF(LEFT(E22,1)="L",1,0)+IF(LEFT(D22,1)="L",1,0)</f>
        <v>0</v>
      </c>
      <c r="Q22" s="99">
        <f>K22</f>
      </c>
      <c r="R22" s="99" t="str">
        <f>B22</f>
        <v>鳥取敬愛Ａ</v>
      </c>
    </row>
    <row r="23" spans="1:17" ht="29.25" customHeight="1" thickBot="1">
      <c r="A23" s="67"/>
      <c r="B23" s="77"/>
      <c r="C23" s="77"/>
      <c r="D23" s="75"/>
      <c r="E23" s="75"/>
      <c r="F23" s="75"/>
      <c r="G23" s="75"/>
      <c r="H23" s="75"/>
      <c r="I23" s="73"/>
      <c r="J23" s="73"/>
      <c r="K23" s="73"/>
      <c r="L23" s="67"/>
      <c r="M23" s="76"/>
      <c r="N23" s="76"/>
      <c r="O23" s="76"/>
      <c r="P23" s="76"/>
      <c r="Q23" s="67"/>
    </row>
    <row r="24" spans="1:18" s="67" customFormat="1" ht="29.25" customHeight="1" thickBot="1">
      <c r="A24" s="78"/>
      <c r="B24" s="381" t="s">
        <v>36</v>
      </c>
      <c r="C24" s="382"/>
      <c r="D24" s="79" t="s">
        <v>37</v>
      </c>
      <c r="E24" s="80" t="s">
        <v>38</v>
      </c>
      <c r="F24" s="80" t="s">
        <v>39</v>
      </c>
      <c r="G24" s="80" t="s">
        <v>40</v>
      </c>
      <c r="H24" s="81" t="s">
        <v>41</v>
      </c>
      <c r="I24" s="79" t="s">
        <v>42</v>
      </c>
      <c r="J24" s="359" t="s">
        <v>43</v>
      </c>
      <c r="K24" s="359"/>
      <c r="L24" s="359" t="s">
        <v>44</v>
      </c>
      <c r="M24" s="359"/>
      <c r="N24" s="359"/>
      <c r="O24" s="359"/>
      <c r="P24" s="359"/>
      <c r="Q24" s="360"/>
      <c r="R24" s="121"/>
    </row>
    <row r="25" spans="2:18" s="67" customFormat="1" ht="29.25" customHeight="1">
      <c r="B25" s="389" t="s">
        <v>248</v>
      </c>
      <c r="C25" s="390"/>
      <c r="D25" s="88" t="s">
        <v>109</v>
      </c>
      <c r="E25" s="89" t="s">
        <v>46</v>
      </c>
      <c r="F25" s="89" t="s">
        <v>47</v>
      </c>
      <c r="G25" s="89" t="s">
        <v>48</v>
      </c>
      <c r="H25" s="90" t="s">
        <v>49</v>
      </c>
      <c r="I25" s="218" t="s">
        <v>0</v>
      </c>
      <c r="J25" s="361" t="s">
        <v>51</v>
      </c>
      <c r="K25" s="361"/>
      <c r="L25" s="361" t="s">
        <v>50</v>
      </c>
      <c r="M25" s="361"/>
      <c r="N25" s="361"/>
      <c r="O25" s="361"/>
      <c r="P25" s="361"/>
      <c r="Q25" s="362"/>
      <c r="R25" s="121"/>
    </row>
    <row r="26" spans="2:18" s="67" customFormat="1" ht="29.25" customHeight="1">
      <c r="B26" s="391" t="s">
        <v>249</v>
      </c>
      <c r="C26" s="392"/>
      <c r="D26" s="122" t="s">
        <v>45</v>
      </c>
      <c r="E26" s="123" t="s">
        <v>56</v>
      </c>
      <c r="F26" s="123" t="s">
        <v>117</v>
      </c>
      <c r="G26" s="123" t="s">
        <v>58</v>
      </c>
      <c r="H26" s="124" t="s">
        <v>111</v>
      </c>
      <c r="I26" s="219" t="s">
        <v>2</v>
      </c>
      <c r="J26" s="351" t="s">
        <v>61</v>
      </c>
      <c r="K26" s="351"/>
      <c r="L26" s="351" t="s">
        <v>60</v>
      </c>
      <c r="M26" s="351"/>
      <c r="N26" s="351"/>
      <c r="O26" s="351"/>
      <c r="P26" s="351"/>
      <c r="Q26" s="363"/>
      <c r="R26" s="121"/>
    </row>
    <row r="27" spans="2:18" s="67" customFormat="1" ht="29.25" customHeight="1">
      <c r="B27" s="393" t="s">
        <v>243</v>
      </c>
      <c r="C27" s="394"/>
      <c r="D27" s="125" t="s">
        <v>55</v>
      </c>
      <c r="E27" s="126" t="s">
        <v>113</v>
      </c>
      <c r="F27" s="126" t="s">
        <v>57</v>
      </c>
      <c r="G27" s="126" t="s">
        <v>118</v>
      </c>
      <c r="H27" s="127" t="s">
        <v>59</v>
      </c>
      <c r="I27" s="219" t="s">
        <v>4</v>
      </c>
      <c r="J27" s="351" t="s">
        <v>64</v>
      </c>
      <c r="K27" s="351"/>
      <c r="L27" s="351" t="s">
        <v>63</v>
      </c>
      <c r="M27" s="351"/>
      <c r="N27" s="351"/>
      <c r="O27" s="351"/>
      <c r="P27" s="351"/>
      <c r="Q27" s="363"/>
      <c r="R27" s="121"/>
    </row>
    <row r="28" spans="2:18" s="67" customFormat="1" ht="29.25" customHeight="1">
      <c r="B28" s="389" t="s">
        <v>244</v>
      </c>
      <c r="C28" s="390"/>
      <c r="D28" s="88" t="s">
        <v>206</v>
      </c>
      <c r="E28" s="89" t="s">
        <v>207</v>
      </c>
      <c r="F28" s="89" t="s">
        <v>203</v>
      </c>
      <c r="G28" s="89" t="s">
        <v>201</v>
      </c>
      <c r="H28" s="90" t="s">
        <v>189</v>
      </c>
      <c r="I28" s="219" t="s">
        <v>6</v>
      </c>
      <c r="J28" s="351" t="s">
        <v>69</v>
      </c>
      <c r="K28" s="351"/>
      <c r="L28" s="351" t="s">
        <v>68</v>
      </c>
      <c r="M28" s="351"/>
      <c r="N28" s="351"/>
      <c r="O28" s="351"/>
      <c r="P28" s="351"/>
      <c r="Q28" s="363"/>
      <c r="R28" s="121"/>
    </row>
    <row r="29" spans="2:18" s="67" customFormat="1" ht="29.25" customHeight="1">
      <c r="B29" s="383" t="s">
        <v>245</v>
      </c>
      <c r="C29" s="384"/>
      <c r="D29" s="85" t="s">
        <v>204</v>
      </c>
      <c r="E29" s="86" t="s">
        <v>202</v>
      </c>
      <c r="F29" s="86" t="s">
        <v>208</v>
      </c>
      <c r="G29" s="86" t="s">
        <v>205</v>
      </c>
      <c r="H29" s="87" t="s">
        <v>209</v>
      </c>
      <c r="I29" s="219" t="s">
        <v>8</v>
      </c>
      <c r="J29" s="351" t="s">
        <v>73</v>
      </c>
      <c r="K29" s="351"/>
      <c r="L29" s="351" t="s">
        <v>72</v>
      </c>
      <c r="M29" s="351"/>
      <c r="N29" s="351"/>
      <c r="O29" s="351"/>
      <c r="P29" s="351"/>
      <c r="Q29" s="363"/>
      <c r="R29" s="121"/>
    </row>
    <row r="30" spans="2:18" s="67" customFormat="1" ht="29.25" customHeight="1">
      <c r="B30" s="376" t="s">
        <v>246</v>
      </c>
      <c r="C30" s="377"/>
      <c r="D30" s="82" t="s">
        <v>211</v>
      </c>
      <c r="E30" s="83" t="s">
        <v>210</v>
      </c>
      <c r="F30" s="83" t="s">
        <v>214</v>
      </c>
      <c r="G30" s="83" t="s">
        <v>217</v>
      </c>
      <c r="H30" s="84" t="s">
        <v>219</v>
      </c>
      <c r="I30" s="281" t="s">
        <v>395</v>
      </c>
      <c r="J30" s="352" t="s">
        <v>396</v>
      </c>
      <c r="K30" s="351"/>
      <c r="L30" s="353" t="s">
        <v>25</v>
      </c>
      <c r="M30" s="353"/>
      <c r="N30" s="353"/>
      <c r="O30" s="353"/>
      <c r="P30" s="353"/>
      <c r="Q30" s="354"/>
      <c r="R30" s="121"/>
    </row>
    <row r="31" spans="1:20" ht="29.25" customHeight="1" thickBot="1">
      <c r="A31" s="91"/>
      <c r="B31" s="355" t="s">
        <v>247</v>
      </c>
      <c r="C31" s="356"/>
      <c r="D31" s="92" t="s">
        <v>216</v>
      </c>
      <c r="E31" s="93" t="s">
        <v>218</v>
      </c>
      <c r="F31" s="93" t="s">
        <v>212</v>
      </c>
      <c r="G31" s="93" t="s">
        <v>213</v>
      </c>
      <c r="H31" s="94" t="s">
        <v>215</v>
      </c>
      <c r="I31" s="217" t="s">
        <v>52</v>
      </c>
      <c r="J31" s="357" t="s">
        <v>25</v>
      </c>
      <c r="K31" s="357"/>
      <c r="L31" s="357" t="s">
        <v>25</v>
      </c>
      <c r="M31" s="357"/>
      <c r="N31" s="357"/>
      <c r="O31" s="357"/>
      <c r="P31" s="357"/>
      <c r="Q31" s="358"/>
      <c r="R31" s="121"/>
      <c r="S31" s="67"/>
      <c r="T31" s="67"/>
    </row>
    <row r="32" spans="1:20" ht="29.25" customHeight="1">
      <c r="A32" s="91"/>
      <c r="B32" s="128"/>
      <c r="C32" s="128"/>
      <c r="D32" s="129"/>
      <c r="E32" s="129"/>
      <c r="F32" s="129"/>
      <c r="G32" s="129"/>
      <c r="H32" s="129"/>
      <c r="R32" s="121"/>
      <c r="S32" s="67"/>
      <c r="T32" s="67"/>
    </row>
    <row r="33" spans="1:20" ht="29.25" customHeight="1">
      <c r="A33" s="91"/>
      <c r="F33" s="97"/>
      <c r="I33" s="129"/>
      <c r="J33" s="130"/>
      <c r="K33" s="130"/>
      <c r="L33" s="130"/>
      <c r="M33" s="130"/>
      <c r="N33" s="130"/>
      <c r="O33" s="130"/>
      <c r="P33" s="130"/>
      <c r="Q33" s="130"/>
      <c r="R33" s="121"/>
      <c r="S33" s="67"/>
      <c r="T33" s="67"/>
    </row>
  </sheetData>
  <sheetProtection/>
  <mergeCells count="52">
    <mergeCell ref="J27:K27"/>
    <mergeCell ref="J28:K28"/>
    <mergeCell ref="J30:K30"/>
    <mergeCell ref="L30:Q30"/>
    <mergeCell ref="L29:Q29"/>
    <mergeCell ref="B31:C31"/>
    <mergeCell ref="J31:K31"/>
    <mergeCell ref="L31:Q31"/>
    <mergeCell ref="J24:K24"/>
    <mergeCell ref="L24:Q24"/>
    <mergeCell ref="J29:K29"/>
    <mergeCell ref="L25:Q25"/>
    <mergeCell ref="L26:Q26"/>
    <mergeCell ref="L27:Q27"/>
    <mergeCell ref="L28:Q28"/>
    <mergeCell ref="J25:K25"/>
    <mergeCell ref="J26:K26"/>
    <mergeCell ref="J6:K6"/>
    <mergeCell ref="J7:K7"/>
    <mergeCell ref="J8:K8"/>
    <mergeCell ref="J2:K2"/>
    <mergeCell ref="J3:K3"/>
    <mergeCell ref="J4:K4"/>
    <mergeCell ref="J5:K5"/>
    <mergeCell ref="B30:C30"/>
    <mergeCell ref="A1:B1"/>
    <mergeCell ref="C1:D1"/>
    <mergeCell ref="A2:B2"/>
    <mergeCell ref="A17:B17"/>
    <mergeCell ref="B24:C24"/>
    <mergeCell ref="B22:C22"/>
    <mergeCell ref="B29:C29"/>
    <mergeCell ref="B7:C7"/>
    <mergeCell ref="A10:B10"/>
    <mergeCell ref="B12:C12"/>
    <mergeCell ref="B15:C15"/>
    <mergeCell ref="B3:C3"/>
    <mergeCell ref="B4:C4"/>
    <mergeCell ref="B5:C5"/>
    <mergeCell ref="B6:C6"/>
    <mergeCell ref="B11:C11"/>
    <mergeCell ref="B8:C8"/>
    <mergeCell ref="B28:C28"/>
    <mergeCell ref="B20:C20"/>
    <mergeCell ref="B26:C26"/>
    <mergeCell ref="B13:C13"/>
    <mergeCell ref="B14:C14"/>
    <mergeCell ref="B25:C25"/>
    <mergeCell ref="B21:C21"/>
    <mergeCell ref="B19:C19"/>
    <mergeCell ref="B18:C18"/>
    <mergeCell ref="B27:C27"/>
  </mergeCells>
  <conditionalFormatting sqref="F33:F37 D33:D37">
    <cfRule type="expression" priority="1" dxfId="0" stopIfTrue="1">
      <formula>ISERROR(D33)=TRUE</formula>
    </cfRule>
  </conditionalFormatting>
  <dataValidations count="1">
    <dataValidation allowBlank="1" showInputMessage="1" showErrorMessage="1" imeMode="off" sqref="E3:I3 G13 H12:H14 E11:H11 F12:G12 F4:G4 G5 H4:H6 I4:I7 G20 H19:H21 E18:H18 F19: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1"/>
  <headerFooter alignWithMargins="0">
    <oddFooter>&amp;C&amp;"ＭＳ 明朝,標準"－19－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3"/>
  <sheetViews>
    <sheetView workbookViewId="0" topLeftCell="A1">
      <selection activeCell="P17" sqref="P17"/>
    </sheetView>
  </sheetViews>
  <sheetFormatPr defaultColWidth="9.00390625" defaultRowHeight="25.5" customHeight="1"/>
  <cols>
    <col min="1" max="2" width="4.625" style="33" customWidth="1"/>
    <col min="3" max="9" width="10.625" style="33" customWidth="1"/>
    <col min="10" max="10" width="5.625" style="33" customWidth="1"/>
    <col min="11" max="12" width="5.50390625" style="33" customWidth="1"/>
    <col min="13" max="16" width="5.625" style="33" hidden="1" customWidth="1"/>
    <col min="17" max="17" width="5.625" style="33" customWidth="1"/>
    <col min="18" max="18" width="8.625" style="99" customWidth="1"/>
    <col min="19" max="20" width="2.875" style="33" customWidth="1"/>
    <col min="21" max="16384" width="9.00390625" style="33" customWidth="1"/>
  </cols>
  <sheetData>
    <row r="1" spans="1:18" s="1" customFormat="1" ht="29.25" customHeight="1" thickBot="1">
      <c r="A1" s="378" t="s">
        <v>21</v>
      </c>
      <c r="B1" s="378"/>
      <c r="C1" s="378" t="s">
        <v>26</v>
      </c>
      <c r="D1" s="378"/>
      <c r="E1" s="31" t="s">
        <v>271</v>
      </c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98"/>
    </row>
    <row r="2" spans="1:17" ht="29.25" customHeight="1" thickBot="1">
      <c r="A2" s="379" t="s">
        <v>272</v>
      </c>
      <c r="B2" s="380"/>
      <c r="C2" s="34" t="s">
        <v>275</v>
      </c>
      <c r="D2" s="108" t="str">
        <f>IF('予選ﾘｰｸﾞ順位'!B7="","",'予選ﾘｰｸﾞ順位'!B7)</f>
        <v>松江商業</v>
      </c>
      <c r="E2" s="70" t="str">
        <f>IF('予選ﾘｰｸﾞ順位'!C7="","",'予選ﾘｰｸﾞ順位'!C7)</f>
        <v>草津東Ａ</v>
      </c>
      <c r="F2" s="70" t="str">
        <f>IF('予選ﾘｰｸﾞ順位'!D7="","",'予選ﾘｰｸﾞ順位'!D7)</f>
        <v>青谷</v>
      </c>
      <c r="G2" s="70" t="str">
        <f>IF('予選ﾘｰｸﾞ順位'!E7="","",'予選ﾘｰｸﾞ順位'!E7)</f>
        <v>高松商業</v>
      </c>
      <c r="H2" s="109" t="str">
        <f>IF('予選ﾘｰｸﾞ順位'!F7="","",'予選ﾘｰｸﾞ順位'!F7)</f>
        <v>高松中央Ｂ</v>
      </c>
      <c r="I2" s="71" t="str">
        <f>IF('予選ﾘｰｸﾞ順位'!G7="","",'予選ﾘｰｸﾞ順位'!G7)</f>
        <v>坂出工業</v>
      </c>
      <c r="J2" s="372" t="s">
        <v>28</v>
      </c>
      <c r="K2" s="373"/>
      <c r="L2" s="38" t="s">
        <v>29</v>
      </c>
      <c r="M2" s="39" t="s">
        <v>30</v>
      </c>
      <c r="N2" s="40" t="s">
        <v>31</v>
      </c>
      <c r="O2" s="40" t="s">
        <v>32</v>
      </c>
      <c r="P2" s="40" t="s">
        <v>33</v>
      </c>
      <c r="Q2" s="41" t="s">
        <v>34</v>
      </c>
    </row>
    <row r="3" spans="1:18" ht="29.25" customHeight="1">
      <c r="A3" s="42" t="s">
        <v>264</v>
      </c>
      <c r="B3" s="387" t="str">
        <f>IF(D2="","",D2)</f>
        <v>松江商業</v>
      </c>
      <c r="C3" s="388"/>
      <c r="D3" s="43"/>
      <c r="E3" s="44" t="s">
        <v>265</v>
      </c>
      <c r="F3" s="44" t="s">
        <v>265</v>
      </c>
      <c r="G3" s="44" t="s">
        <v>265</v>
      </c>
      <c r="H3" s="100" t="s">
        <v>265</v>
      </c>
      <c r="I3" s="110" t="s">
        <v>265</v>
      </c>
      <c r="J3" s="374" t="str">
        <f aca="true" t="shared" si="0" ref="J3:J8">IF(SUM(M3:P3)=0,"/",M3+O3&amp;"/"&amp;N3+P3)</f>
        <v>/</v>
      </c>
      <c r="K3" s="375"/>
      <c r="L3" s="46">
        <f aca="true" t="shared" si="1" ref="L3:L8">IF(SUM(M3:P3)=0,"",M3*2+N3+O3*2)</f>
      </c>
      <c r="M3" s="47">
        <f aca="true" t="shared" si="2" ref="M3:M8">IF(LEFT(I3,1)="3",1,0)+IF(LEFT(H3,1)="3",1,0)+IF(LEFT(G3,1)="3",1,0)+IF(LEFT(F3,1)="3",1,0)+IF(LEFT(E3,1)="3",1,0)+IF(LEFT(D3,1)="3",1,0)</f>
        <v>0</v>
      </c>
      <c r="N3" s="48">
        <f aca="true" t="shared" si="3" ref="N3:N8">IF(RIGHT(I3,1)="3",1,0)+IF(RIGHT(H3,1)="3",1,0)+IF(RIGHT(G3,1)="3",1,0)+IF(RIGHT(F3,1)="3",1,0)+IF(RIGHT(E3,1)="3",1,0)+IF(RIGHT(D3,1)="3",1,0)</f>
        <v>0</v>
      </c>
      <c r="O3" s="49">
        <f aca="true" t="shared" si="4" ref="O3:O8">IF(LEFT(I3,1)="W",1,0)+IF(LEFT(H3,1)="W",1,0)+IF(LEFT(G3,1)="W",1,0)+IF(LEFT(F3,1)="W",1,0)+IF(LEFT(E3,1)="W",1,0)+IF(LEFT(D3,1)="W",1,0)</f>
        <v>0</v>
      </c>
      <c r="P3" s="49">
        <f aca="true" t="shared" si="5" ref="P3:P8">IF(LEFT(I3,1)="L",1,0)+IF(LEFT(H3,1)="L",1,0)+IF(LEFT(G3,1)="L",1,0)+IF(LEFT(F3,1)="L",1,0)+IF(LEFT(E3,1)="L",1,0)+IF(LEFT(D3,1)="L",1,0)</f>
        <v>0</v>
      </c>
      <c r="Q3" s="50">
        <f>IF(SUM(M3:P3)=0,"",RANK(L3,L3:L8,0))</f>
      </c>
      <c r="R3" s="99" t="str">
        <f aca="true" t="shared" si="6" ref="R3:R8">B3</f>
        <v>松江商業</v>
      </c>
    </row>
    <row r="4" spans="1:18" s="72" customFormat="1" ht="29.25" customHeight="1">
      <c r="A4" s="51" t="s">
        <v>266</v>
      </c>
      <c r="B4" s="385" t="str">
        <f>IF(E2="","",E2)</f>
        <v>草津東Ａ</v>
      </c>
      <c r="C4" s="386"/>
      <c r="D4" s="101" t="str">
        <f>IF(LEFT(E3,1)="W","L W/O",IF(LEFT(E3,1)="L","W W/O",IF(E3="-","-",RIGHT(E3,1)&amp;"-"&amp;LEFT(E3,1))))</f>
        <v>-</v>
      </c>
      <c r="E4" s="52"/>
      <c r="F4" s="53" t="s">
        <v>265</v>
      </c>
      <c r="G4" s="53" t="s">
        <v>265</v>
      </c>
      <c r="H4" s="102" t="s">
        <v>265</v>
      </c>
      <c r="I4" s="110" t="s">
        <v>265</v>
      </c>
      <c r="J4" s="364" t="str">
        <f t="shared" si="0"/>
        <v>/</v>
      </c>
      <c r="K4" s="365"/>
      <c r="L4" s="55">
        <f t="shared" si="1"/>
      </c>
      <c r="M4" s="47">
        <f t="shared" si="2"/>
        <v>0</v>
      </c>
      <c r="N4" s="48">
        <f t="shared" si="3"/>
        <v>0</v>
      </c>
      <c r="O4" s="49">
        <f t="shared" si="4"/>
        <v>0</v>
      </c>
      <c r="P4" s="49">
        <f t="shared" si="5"/>
        <v>0</v>
      </c>
      <c r="Q4" s="59">
        <f>IF(SUM(M4:P4)=0,"",RANK(L4,L3:L8,0))</f>
      </c>
      <c r="R4" s="99" t="str">
        <f t="shared" si="6"/>
        <v>草津東Ａ</v>
      </c>
    </row>
    <row r="5" spans="1:18" ht="29.25" customHeight="1">
      <c r="A5" s="51" t="s">
        <v>267</v>
      </c>
      <c r="B5" s="385" t="str">
        <f>IF(F2="","",F2)</f>
        <v>青谷</v>
      </c>
      <c r="C5" s="386"/>
      <c r="D5" s="101" t="str">
        <f>IF(LEFT(F3,1)="W","L W/O",IF(LEFT(F3,1)="L","W W/O",IF(F3="-","-",RIGHT(F3,1)&amp;"-"&amp;LEFT(F3,1))))</f>
        <v>-</v>
      </c>
      <c r="E5" s="103" t="str">
        <f>IF(LEFT(F4,1)="W","L W/O",IF(LEFT(F4,1)="L","W W/O",IF(F4="-","-",RIGHT(F4,1)&amp;"-"&amp;LEFT(F4,1))))</f>
        <v>-</v>
      </c>
      <c r="F5" s="52"/>
      <c r="G5" s="53" t="s">
        <v>265</v>
      </c>
      <c r="H5" s="102" t="s">
        <v>265</v>
      </c>
      <c r="I5" s="110" t="s">
        <v>265</v>
      </c>
      <c r="J5" s="364" t="str">
        <f t="shared" si="0"/>
        <v>/</v>
      </c>
      <c r="K5" s="365"/>
      <c r="L5" s="55">
        <f t="shared" si="1"/>
      </c>
      <c r="M5" s="47">
        <f t="shared" si="2"/>
        <v>0</v>
      </c>
      <c r="N5" s="48">
        <f t="shared" si="3"/>
        <v>0</v>
      </c>
      <c r="O5" s="49">
        <f t="shared" si="4"/>
        <v>0</v>
      </c>
      <c r="P5" s="49">
        <f t="shared" si="5"/>
        <v>0</v>
      </c>
      <c r="Q5" s="59">
        <f>IF(SUM(M5:P5)=0,"",RANK(L5,L3:L8,0))</f>
      </c>
      <c r="R5" s="99" t="str">
        <f t="shared" si="6"/>
        <v>青谷</v>
      </c>
    </row>
    <row r="6" spans="1:18" ht="29.25" customHeight="1">
      <c r="A6" s="51" t="s">
        <v>268</v>
      </c>
      <c r="B6" s="385" t="str">
        <f>IF(G2="","",G2)</f>
        <v>高松商業</v>
      </c>
      <c r="C6" s="386"/>
      <c r="D6" s="101" t="str">
        <f>IF(LEFT(G3,1)="W","L W/O",IF(LEFT(G3,1)="L","W W/O",IF(G3="-","-",RIGHT(G3,1)&amp;"-"&amp;LEFT(G3,1))))</f>
        <v>-</v>
      </c>
      <c r="E6" s="103" t="str">
        <f>IF(LEFT(G4,1)="W","L W/O",IF(LEFT(G4,1)="L","W W/O",IF(G4="-","-",RIGHT(G4,1)&amp;"-"&amp;LEFT(G4,1))))</f>
        <v>-</v>
      </c>
      <c r="F6" s="103" t="str">
        <f>IF(LEFT(G5,1)="W","L W/O",IF(LEFT(G5,1)="L","W W/O",IF(G5="-","-",RIGHT(G5,1)&amp;"-"&amp;LEFT(G5,1))))</f>
        <v>-</v>
      </c>
      <c r="G6" s="52"/>
      <c r="H6" s="102" t="s">
        <v>265</v>
      </c>
      <c r="I6" s="110" t="s">
        <v>265</v>
      </c>
      <c r="J6" s="364" t="str">
        <f t="shared" si="0"/>
        <v>/</v>
      </c>
      <c r="K6" s="365"/>
      <c r="L6" s="55">
        <f t="shared" si="1"/>
      </c>
      <c r="M6" s="47">
        <f t="shared" si="2"/>
        <v>0</v>
      </c>
      <c r="N6" s="48">
        <f t="shared" si="3"/>
        <v>0</v>
      </c>
      <c r="O6" s="49">
        <f t="shared" si="4"/>
        <v>0</v>
      </c>
      <c r="P6" s="49">
        <f t="shared" si="5"/>
        <v>0</v>
      </c>
      <c r="Q6" s="59">
        <f>IF(SUM(M6:P6)=0,"",RANK(L6,L3:L8,0))</f>
      </c>
      <c r="R6" s="99" t="str">
        <f t="shared" si="6"/>
        <v>高松商業</v>
      </c>
    </row>
    <row r="7" spans="1:18" ht="29.25" customHeight="1">
      <c r="A7" s="51" t="s">
        <v>269</v>
      </c>
      <c r="B7" s="385" t="str">
        <f>IF(H2="","",H2)</f>
        <v>高松中央Ｂ</v>
      </c>
      <c r="C7" s="386"/>
      <c r="D7" s="111" t="str">
        <f>IF(LEFT(H3,1)="W","L W/O",IF(LEFT(H3,1)="L","W W/O",IF(H3="-","-",RIGHT(H3,1)&amp;"-"&amp;LEFT(H3,1))))</f>
        <v>-</v>
      </c>
      <c r="E7" s="112" t="str">
        <f>IF(LEFT(H4,1)="W","L W/O",IF(LEFT(H4,1)="L","W W/O",IF(H4="-","-",RIGHT(H4,1)&amp;"-"&amp;LEFT(H4,1))))</f>
        <v>-</v>
      </c>
      <c r="F7" s="112" t="str">
        <f>IF(LEFT(H5,1)="W","L W/O",IF(LEFT(H5,1)="L","W W/O",IF(H5="-","-",RIGHT(H5,1)&amp;"-"&amp;LEFT(H5,1))))</f>
        <v>-</v>
      </c>
      <c r="G7" s="112" t="str">
        <f>IF(LEFT(H6,1)="W","L W/O",IF(LEFT(H6,1)="L","W W/O",IF(H6="-","-",RIGHT(H6,1)&amp;"-"&amp;LEFT(H6,1))))</f>
        <v>-</v>
      </c>
      <c r="H7" s="113"/>
      <c r="I7" s="114" t="s">
        <v>265</v>
      </c>
      <c r="J7" s="366" t="str">
        <f t="shared" si="0"/>
        <v>/</v>
      </c>
      <c r="K7" s="367"/>
      <c r="L7" s="115">
        <f t="shared" si="1"/>
      </c>
      <c r="M7" s="116">
        <f t="shared" si="2"/>
        <v>0</v>
      </c>
      <c r="N7" s="96">
        <f t="shared" si="3"/>
        <v>0</v>
      </c>
      <c r="O7" s="117">
        <f t="shared" si="4"/>
        <v>0</v>
      </c>
      <c r="P7" s="117">
        <f t="shared" si="5"/>
        <v>0</v>
      </c>
      <c r="Q7" s="118">
        <f>IF(SUM(M7:P7)=0,"",RANK(L7,L3:L8,0))</f>
      </c>
      <c r="R7" s="99" t="str">
        <f t="shared" si="6"/>
        <v>高松中央Ｂ</v>
      </c>
    </row>
    <row r="8" spans="1:18" ht="29.25" customHeight="1" thickBot="1">
      <c r="A8" s="60" t="s">
        <v>270</v>
      </c>
      <c r="B8" s="368" t="str">
        <f>IF(I2="","",I2)</f>
        <v>坂出工業</v>
      </c>
      <c r="C8" s="369"/>
      <c r="D8" s="104" t="str">
        <f>IF(LEFT(I3,1)="W","L W/O",IF(LEFT(I3,1)="L","W W/O",IF(I3="-","-",RIGHT(I3,1)&amp;"-"&amp;LEFT(I3,1))))</f>
        <v>-</v>
      </c>
      <c r="E8" s="104" t="str">
        <f>IF(LEFT(I4,1)="W","L W/O",IF(LEFT(I4,1)="L","W W/O",IF(I4="-","-",RIGHT(I4,1)&amp;"-"&amp;LEFT(I4,1))))</f>
        <v>-</v>
      </c>
      <c r="F8" s="105" t="str">
        <f>IF(LEFT(I5,1)="W","L W/O",IF(LEFT(I5,1)="L","W W/O",IF(I5="-","-",RIGHT(I5,1)&amp;"-"&amp;LEFT(I5,1))))</f>
        <v>-</v>
      </c>
      <c r="G8" s="105" t="str">
        <f>IF(LEFT(I6,1)="W","L W/O",IF(LEFT(I6,1)="L","W W/O",IF(I6="-","-",RIGHT(I6,1)&amp;"-"&amp;LEFT(I6,1))))</f>
        <v>-</v>
      </c>
      <c r="H8" s="119" t="str">
        <f>IF(LEFT(I7,1)="W","L W/O",IF(LEFT(I7,1)="L","W W/O",IF(I7="-","-",RIGHT(I7,1)&amp;"-"&amp;LEFT(I7,1))))</f>
        <v>-</v>
      </c>
      <c r="I8" s="120"/>
      <c r="J8" s="370" t="str">
        <f t="shared" si="0"/>
        <v>/</v>
      </c>
      <c r="K8" s="371"/>
      <c r="L8" s="62">
        <f t="shared" si="1"/>
      </c>
      <c r="M8" s="63">
        <f t="shared" si="2"/>
        <v>0</v>
      </c>
      <c r="N8" s="64">
        <f t="shared" si="3"/>
        <v>0</v>
      </c>
      <c r="O8" s="65">
        <f t="shared" si="4"/>
        <v>0</v>
      </c>
      <c r="P8" s="65">
        <f t="shared" si="5"/>
        <v>0</v>
      </c>
      <c r="Q8" s="66">
        <f>IF(SUM(M8:P8)=0,"",RANK(L8,L3:L8,0))</f>
      </c>
      <c r="R8" s="99" t="str">
        <f t="shared" si="6"/>
        <v>坂出工業</v>
      </c>
    </row>
    <row r="9" spans="1:17" ht="29.25" customHeight="1" thickBot="1">
      <c r="A9" s="67"/>
      <c r="B9" s="68"/>
      <c r="C9" s="68"/>
      <c r="D9" s="69"/>
      <c r="E9" s="69"/>
      <c r="F9" s="69"/>
      <c r="G9" s="69"/>
      <c r="H9" s="69"/>
      <c r="I9" s="67"/>
      <c r="J9" s="67"/>
      <c r="K9" s="67"/>
      <c r="L9" s="67"/>
      <c r="M9" s="69"/>
      <c r="N9" s="69"/>
      <c r="O9" s="69"/>
      <c r="P9" s="69"/>
      <c r="Q9" s="67"/>
    </row>
    <row r="10" spans="1:16" ht="29.25" customHeight="1" thickBot="1">
      <c r="A10" s="379" t="s">
        <v>273</v>
      </c>
      <c r="B10" s="380"/>
      <c r="C10" s="34" t="s">
        <v>276</v>
      </c>
      <c r="D10" s="35" t="str">
        <f>IF('予選ﾘｰｸﾞ順位'!H7="","",'予選ﾘｰｸﾞ順位'!H7)</f>
        <v>奈良Ａ</v>
      </c>
      <c r="E10" s="36" t="str">
        <f>IF('予選ﾘｰｸﾞ順位'!I7="","",'予選ﾘｰｸﾞ順位'!I7)</f>
        <v>合同</v>
      </c>
      <c r="F10" s="36" t="str">
        <f>IF('予選ﾘｰｸﾞ順位'!J7="","",'予選ﾘｰｸﾞ順位'!J7)</f>
        <v>高松工芸Ａ</v>
      </c>
      <c r="G10" s="36" t="str">
        <f>IF('予選ﾘｰｸﾞ順位'!K7="","",'予選ﾘｰｸﾞ順位'!K7)</f>
        <v>帝塚山</v>
      </c>
      <c r="H10" s="36" t="str">
        <f>IF('予選ﾘｰｸﾞ順位'!L7="","",'予選ﾘｰｸﾞ順位'!L7)</f>
        <v>小倉西Ｂ</v>
      </c>
      <c r="I10" s="37" t="s">
        <v>28</v>
      </c>
      <c r="J10" s="38" t="s">
        <v>29</v>
      </c>
      <c r="K10" s="41" t="s">
        <v>34</v>
      </c>
      <c r="L10" s="99"/>
      <c r="M10" s="39" t="s">
        <v>30</v>
      </c>
      <c r="N10" s="40" t="s">
        <v>31</v>
      </c>
      <c r="O10" s="40" t="s">
        <v>32</v>
      </c>
      <c r="P10" s="40" t="s">
        <v>33</v>
      </c>
    </row>
    <row r="11" spans="1:18" ht="29.25" customHeight="1">
      <c r="A11" s="42" t="s">
        <v>100</v>
      </c>
      <c r="B11" s="387" t="str">
        <f>IF(D10="","",D10)</f>
        <v>奈良Ａ</v>
      </c>
      <c r="C11" s="388"/>
      <c r="D11" s="43"/>
      <c r="E11" s="44" t="s">
        <v>171</v>
      </c>
      <c r="F11" s="44" t="s">
        <v>171</v>
      </c>
      <c r="G11" s="44" t="s">
        <v>171</v>
      </c>
      <c r="H11" s="100" t="s">
        <v>171</v>
      </c>
      <c r="I11" s="45" t="str">
        <f>IF(SUM(M11:P11)=0,"/",M11+O11&amp;"/"&amp;N11+P11)</f>
        <v>/</v>
      </c>
      <c r="J11" s="46">
        <f>IF(SUM(M11:P11)=0,"",M11*2+N11+O11*2)</f>
      </c>
      <c r="K11" s="50">
        <f>IF(SUM(M11:P11)=0,"",RANK(J11,J11:J15,0))</f>
      </c>
      <c r="L11" s="99" t="str">
        <f>B11</f>
        <v>奈良Ａ</v>
      </c>
      <c r="M11" s="47">
        <f>IF(LEFT(H11,1)="3",1,0)+IF(LEFT(G11,1)="3",1,0)+IF(LEFT(F11,1)="3",1,0)+IF(LEFT(E11,1)="3",1,0)+IF(LEFT(D11,1)="3",1,0)</f>
        <v>0</v>
      </c>
      <c r="N11" s="48">
        <f>IF(RIGHT(H11,1)="3",1,0)+IF(RIGHT(G11,1)="3",1,0)+IF(RIGHT(F11,1)="3",1,0)+IF(RIGHT(E11,1)="3",1,0)+IF(RIGHT(D11,1)="3",1,0)</f>
        <v>0</v>
      </c>
      <c r="O11" s="49">
        <f>IF(LEFT(H11,1)="W",1,0)+IF(LEFT(G11,1)="W",1,0)+IF(LEFT(F11,1)="W",1,0)+IF(LEFT(E11,1)="W",1,0)+IF(LEFT(D11,1)="W",1,0)</f>
        <v>0</v>
      </c>
      <c r="P11" s="49">
        <f>IF(LEFT(H11,1)="L",1,0)+IF(LEFT(G11,1)="L",1,0)+IF(LEFT(F11,1)="L",1,0)+IF(LEFT(E11,1)="L",1,0)+IF(LEFT(D11,1)="L",1,0)</f>
        <v>0</v>
      </c>
      <c r="Q11" s="99">
        <f>K11</f>
      </c>
      <c r="R11" s="99" t="str">
        <f>B11</f>
        <v>奈良Ａ</v>
      </c>
    </row>
    <row r="12" spans="1:18" s="72" customFormat="1" ht="29.25" customHeight="1">
      <c r="A12" s="51" t="s">
        <v>175</v>
      </c>
      <c r="B12" s="385" t="str">
        <f>IF(E10="","",E10)</f>
        <v>合同</v>
      </c>
      <c r="C12" s="386"/>
      <c r="D12" s="101" t="str">
        <f>IF(LEFT(E11,1)="W","L W/O",IF(LEFT(E11,1)="L","W W/O",IF(E11="-","-",RIGHT(E11,1)&amp;"-"&amp;LEFT(E11,1))))</f>
        <v>-</v>
      </c>
      <c r="E12" s="52"/>
      <c r="F12" s="53" t="s">
        <v>171</v>
      </c>
      <c r="G12" s="53" t="s">
        <v>171</v>
      </c>
      <c r="H12" s="102" t="s">
        <v>171</v>
      </c>
      <c r="I12" s="54" t="str">
        <f>IF(SUM(M12:P12)=0,"/",M12+O12&amp;"/"&amp;N12+P12)</f>
        <v>/</v>
      </c>
      <c r="J12" s="55">
        <f>IF(SUM(M12:P12)=0,"",M12*2+N12+O12*2)</f>
      </c>
      <c r="K12" s="59">
        <f>IF(SUM(M12:P12)=0,"",RANK(J12,J11:J15,0))</f>
      </c>
      <c r="L12" s="99" t="str">
        <f>B12</f>
        <v>合同</v>
      </c>
      <c r="M12" s="56">
        <f>IF(LEFT(H12,1)="3",1,0)+IF(LEFT(G12,1)="3",1,0)+IF(LEFT(F12,1)="3",1,0)+IF(LEFT(E12,1)="3",1,0)+IF(LEFT(D12,1)="3",1,0)</f>
        <v>0</v>
      </c>
      <c r="N12" s="57">
        <f>IF(RIGHT(H12,1)="3",1,0)+IF(RIGHT(G12,1)="3",1,0)+IF(RIGHT(F12,1)="3",1,0)+IF(RIGHT(E12,1)="3",1,0)+IF(RIGHT(D12,1)="3",1,0)</f>
        <v>0</v>
      </c>
      <c r="O12" s="58">
        <f>IF(LEFT(H12,1)="W",1,0)+IF(LEFT(G12,1)="W",1,0)+IF(LEFT(F12,1)="W",1,0)+IF(LEFT(E12,1)="W",1,0)+IF(LEFT(D12,1)="W",1,0)</f>
        <v>0</v>
      </c>
      <c r="P12" s="58">
        <f>IF(LEFT(H12,1)="L",1,0)+IF(LEFT(G12,1)="L",1,0)+IF(LEFT(F12,1)="L",1,0)+IF(LEFT(E12,1)="L",1,0)+IF(LEFT(D12,1)="L",1,0)</f>
        <v>0</v>
      </c>
      <c r="Q12" s="99">
        <f>K12</f>
      </c>
      <c r="R12" s="99" t="str">
        <f>B12</f>
        <v>合同</v>
      </c>
    </row>
    <row r="13" spans="1:18" ht="29.25" customHeight="1">
      <c r="A13" s="51" t="s">
        <v>176</v>
      </c>
      <c r="B13" s="385" t="str">
        <f>IF(F10="","",F10)</f>
        <v>高松工芸Ａ</v>
      </c>
      <c r="C13" s="386"/>
      <c r="D13" s="101" t="str">
        <f>IF(LEFT(F11,1)="W","L W/O",IF(LEFT(F11,1)="L","W W/O",IF(F11="-","-",RIGHT(F11,1)&amp;"-"&amp;LEFT(F11,1))))</f>
        <v>-</v>
      </c>
      <c r="E13" s="103" t="str">
        <f>IF(LEFT(F12,1)="W","L W/O",IF(LEFT(F12,1)="L","W W/O",IF(F12="-","-",RIGHT(F12,1)&amp;"-"&amp;LEFT(F12,1))))</f>
        <v>-</v>
      </c>
      <c r="F13" s="52"/>
      <c r="G13" s="53" t="s">
        <v>171</v>
      </c>
      <c r="H13" s="102" t="s">
        <v>171</v>
      </c>
      <c r="I13" s="54" t="str">
        <f>IF(SUM(M13:P13)=0,"/",M13+O13&amp;"/"&amp;N13+P13)</f>
        <v>/</v>
      </c>
      <c r="J13" s="55">
        <f>IF(SUM(M13:P13)=0,"",M13*2+N13+O13*2)</f>
      </c>
      <c r="K13" s="59">
        <f>IF(SUM(M13:P13)=0,"",RANK(J13,J11:J15,0))</f>
      </c>
      <c r="L13" s="99" t="str">
        <f>B13</f>
        <v>高松工芸Ａ</v>
      </c>
      <c r="M13" s="56">
        <f>IF(LEFT(H13,1)="3",1,0)+IF(LEFT(G13,1)="3",1,0)+IF(LEFT(F13,1)="3",1,0)+IF(LEFT(E13,1)="3",1,0)+IF(LEFT(D13,1)="3",1,0)</f>
        <v>0</v>
      </c>
      <c r="N13" s="57">
        <f>IF(RIGHT(H13,1)="3",1,0)+IF(RIGHT(G13,1)="3",1,0)+IF(RIGHT(F13,1)="3",1,0)+IF(RIGHT(E13,1)="3",1,0)+IF(RIGHT(D13,1)="3",1,0)</f>
        <v>0</v>
      </c>
      <c r="O13" s="58">
        <f>IF(LEFT(H13,1)="W",1,0)+IF(LEFT(G13,1)="W",1,0)+IF(LEFT(F13,1)="W",1,0)+IF(LEFT(E13,1)="W",1,0)+IF(LEFT(D13,1)="W",1,0)</f>
        <v>0</v>
      </c>
      <c r="P13" s="58">
        <f>IF(LEFT(H13,1)="L",1,0)+IF(LEFT(G13,1)="L",1,0)+IF(LEFT(F13,1)="L",1,0)+IF(LEFT(E13,1)="L",1,0)+IF(LEFT(D13,1)="L",1,0)</f>
        <v>0</v>
      </c>
      <c r="Q13" s="99">
        <f>K13</f>
      </c>
      <c r="R13" s="99" t="str">
        <f>B13</f>
        <v>高松工芸Ａ</v>
      </c>
    </row>
    <row r="14" spans="1:18" ht="29.25" customHeight="1">
      <c r="A14" s="51" t="s">
        <v>177</v>
      </c>
      <c r="B14" s="385" t="str">
        <f>IF(G10="","",G10)</f>
        <v>帝塚山</v>
      </c>
      <c r="C14" s="386"/>
      <c r="D14" s="101" t="str">
        <f>IF(LEFT(G11,1)="W","L W/O",IF(LEFT(G11,1)="L","W W/O",IF(G11="-","-",RIGHT(G11,1)&amp;"-"&amp;LEFT(G11,1))))</f>
        <v>-</v>
      </c>
      <c r="E14" s="103" t="str">
        <f>IF(LEFT(G12,1)="W","L W/O",IF(LEFT(G12,1)="L","W W/O",IF(G12="-","-",RIGHT(G12,1)&amp;"-"&amp;LEFT(G12,1))))</f>
        <v>-</v>
      </c>
      <c r="F14" s="103" t="str">
        <f>IF(LEFT(G13,1)="W","L W/O",IF(LEFT(G13,1)="L","W W/O",IF(G13="-","-",RIGHT(G13,1)&amp;"-"&amp;LEFT(G13,1))))</f>
        <v>-</v>
      </c>
      <c r="G14" s="52"/>
      <c r="H14" s="102" t="s">
        <v>171</v>
      </c>
      <c r="I14" s="54" t="str">
        <f>IF(SUM(M14:P14)=0,"/",M14+O14&amp;"/"&amp;N14+P14)</f>
        <v>/</v>
      </c>
      <c r="J14" s="55">
        <f>IF(SUM(M14:P14)=0,"",M14*2+N14+O14*2)</f>
      </c>
      <c r="K14" s="59">
        <f>IF(SUM(M14:P14)=0,"",RANK(J14,J11:J15,0))</f>
      </c>
      <c r="L14" s="99" t="str">
        <f>B14</f>
        <v>帝塚山</v>
      </c>
      <c r="M14" s="56">
        <f>IF(LEFT(H14,1)="3",1,0)+IF(LEFT(G14,1)="3",1,0)+IF(LEFT(F14,1)="3",1,0)+IF(LEFT(E14,1)="3",1,0)+IF(LEFT(D14,1)="3",1,0)</f>
        <v>0</v>
      </c>
      <c r="N14" s="57">
        <f>IF(RIGHT(H14,1)="3",1,0)+IF(RIGHT(G14,1)="3",1,0)+IF(RIGHT(F14,1)="3",1,0)+IF(RIGHT(E14,1)="3",1,0)+IF(RIGHT(D14,1)="3",1,0)</f>
        <v>0</v>
      </c>
      <c r="O14" s="58">
        <f>IF(LEFT(H14,1)="W",1,0)+IF(LEFT(G14,1)="W",1,0)+IF(LEFT(F14,1)="W",1,0)+IF(LEFT(E14,1)="W",1,0)+IF(LEFT(D14,1)="W",1,0)</f>
        <v>0</v>
      </c>
      <c r="P14" s="58">
        <f>IF(LEFT(H14,1)="L",1,0)+IF(LEFT(G14,1)="L",1,0)+IF(LEFT(F14,1)="L",1,0)+IF(LEFT(E14,1)="L",1,0)+IF(LEFT(D14,1)="L",1,0)</f>
        <v>0</v>
      </c>
      <c r="Q14" s="99">
        <f>K14</f>
      </c>
      <c r="R14" s="99" t="str">
        <f>B14</f>
        <v>帝塚山</v>
      </c>
    </row>
    <row r="15" spans="1:18" ht="29.25" customHeight="1" thickBot="1">
      <c r="A15" s="60" t="s">
        <v>178</v>
      </c>
      <c r="B15" s="368" t="str">
        <f>IF(H10="","",H10)</f>
        <v>小倉西Ｂ</v>
      </c>
      <c r="C15" s="369"/>
      <c r="D15" s="104" t="str">
        <f>IF(LEFT(H11,1)="W","L W/O",IF(LEFT(H11,1)="L","W W/O",IF(H11="-","-",RIGHT(H11,1)&amp;"-"&amp;LEFT(H11,1))))</f>
        <v>-</v>
      </c>
      <c r="E15" s="105" t="str">
        <f>IF(LEFT(H12,1)="W","L W/O",IF(LEFT(H12,1)="L","W W/O",IF(H12="-","-",RIGHT(H12,1)&amp;"-"&amp;LEFT(H12,1))))</f>
        <v>-</v>
      </c>
      <c r="F15" s="105" t="str">
        <f>IF(LEFT(H13,1)="W","L W/O",IF(LEFT(H13,1)="L","W W/O",IF(H13="-","-",RIGHT(H13,1)&amp;"-"&amp;LEFT(H13,1))))</f>
        <v>-</v>
      </c>
      <c r="G15" s="105" t="str">
        <f>IF(LEFT(H14,1)="W","L W/O",IF(LEFT(H14,1)="L","W W/O",IF(H14="-","-",RIGHT(H14,1)&amp;"-"&amp;LEFT(H14,1))))</f>
        <v>-</v>
      </c>
      <c r="H15" s="106"/>
      <c r="I15" s="61" t="str">
        <f>IF(SUM(M15:P15)=0,"/",M15+O15&amp;"/"&amp;N15+P15)</f>
        <v>/</v>
      </c>
      <c r="J15" s="62">
        <f>IF(SUM(M15:P15)=0,"",M15*2+N15+O15*2)</f>
      </c>
      <c r="K15" s="66">
        <f>IF(SUM(M15:P15)=0,"",RANK(J15,J11:J15,0))</f>
      </c>
      <c r="L15" s="107" t="str">
        <f>B15</f>
        <v>小倉西Ｂ</v>
      </c>
      <c r="M15" s="212">
        <f>IF(LEFT(H15,1)="3",1,0)+IF(LEFT(G15,1)="3",1,0)+IF(LEFT(F15,1)="3",1,0)+IF(LEFT(E15,1)="3",1,0)+IF(LEFT(D15,1)="3",1,0)</f>
        <v>0</v>
      </c>
      <c r="N15" s="213">
        <f>IF(RIGHT(H15,1)="3",1,0)+IF(RIGHT(G15,1)="3",1,0)+IF(RIGHT(F15,1)="3",1,0)+IF(RIGHT(E15,1)="3",1,0)+IF(RIGHT(D15,1)="3",1,0)</f>
        <v>0</v>
      </c>
      <c r="O15" s="214">
        <f>IF(LEFT(H15,1)="W",1,0)+IF(LEFT(G15,1)="W",1,0)+IF(LEFT(F15,1)="W",1,0)+IF(LEFT(E15,1)="W",1,0)+IF(LEFT(D15,1)="W",1,0)</f>
        <v>0</v>
      </c>
      <c r="P15" s="214">
        <f>IF(LEFT(H15,1)="L",1,0)+IF(LEFT(G15,1)="L",1,0)+IF(LEFT(F15,1)="L",1,0)+IF(LEFT(E15,1)="L",1,0)+IF(LEFT(D15,1)="L",1,0)</f>
        <v>0</v>
      </c>
      <c r="Q15" s="99">
        <f>K15</f>
      </c>
      <c r="R15" s="99" t="str">
        <f>B15</f>
        <v>小倉西Ｂ</v>
      </c>
    </row>
    <row r="16" spans="1:17" ht="29.25" customHeight="1" thickBot="1">
      <c r="A16" s="73"/>
      <c r="B16" s="74"/>
      <c r="C16" s="74"/>
      <c r="D16" s="75"/>
      <c r="E16" s="75"/>
      <c r="F16" s="75"/>
      <c r="G16" s="75"/>
      <c r="H16" s="75"/>
      <c r="I16" s="73"/>
      <c r="J16" s="73"/>
      <c r="K16" s="73"/>
      <c r="L16" s="67"/>
      <c r="M16" s="69"/>
      <c r="N16" s="69"/>
      <c r="O16" s="69"/>
      <c r="P16" s="69"/>
      <c r="Q16" s="67"/>
    </row>
    <row r="17" spans="1:16" ht="29.25" customHeight="1" thickBot="1">
      <c r="A17" s="379" t="s">
        <v>274</v>
      </c>
      <c r="B17" s="380"/>
      <c r="C17" s="34" t="s">
        <v>277</v>
      </c>
      <c r="D17" s="35" t="str">
        <f>IF('予選ﾘｰｸﾞ順位'!M7="","",'予選ﾘｰｸﾞ順位'!M7)</f>
        <v>柳井商工</v>
      </c>
      <c r="E17" s="36" t="str">
        <f>IF('予選ﾘｰｸﾞ順位'!N7="","",'予選ﾘｰｸﾞ順位'!N7)</f>
        <v>阿波</v>
      </c>
      <c r="F17" s="36" t="str">
        <f>IF('予選ﾘｰｸﾞ順位'!O7="","",'予選ﾘｰｸﾞ順位'!O7)</f>
        <v>一条</v>
      </c>
      <c r="G17" s="36" t="str">
        <f>IF('予選ﾘｰｸﾞ順位'!P7="","",'予選ﾘｰｸﾞ順位'!P7)</f>
        <v>今治北</v>
      </c>
      <c r="H17" s="36" t="str">
        <f>IF('予選ﾘｰｸﾞ順位'!Q7="","",'予選ﾘｰｸﾞ順位'!Q7)</f>
        <v>徳島商業Ｂ</v>
      </c>
      <c r="I17" s="37" t="s">
        <v>28</v>
      </c>
      <c r="J17" s="38" t="s">
        <v>29</v>
      </c>
      <c r="K17" s="41" t="s">
        <v>34</v>
      </c>
      <c r="L17" s="99"/>
      <c r="M17" s="215" t="s">
        <v>30</v>
      </c>
      <c r="N17" s="216" t="s">
        <v>31</v>
      </c>
      <c r="O17" s="216" t="s">
        <v>32</v>
      </c>
      <c r="P17" s="216" t="s">
        <v>33</v>
      </c>
    </row>
    <row r="18" spans="1:18" ht="29.25" customHeight="1">
      <c r="A18" s="42" t="s">
        <v>86</v>
      </c>
      <c r="B18" s="387" t="str">
        <f>IF(D17="","",D17)</f>
        <v>柳井商工</v>
      </c>
      <c r="C18" s="388"/>
      <c r="D18" s="43"/>
      <c r="E18" s="44" t="s">
        <v>171</v>
      </c>
      <c r="F18" s="44" t="s">
        <v>171</v>
      </c>
      <c r="G18" s="44" t="s">
        <v>171</v>
      </c>
      <c r="H18" s="100" t="s">
        <v>171</v>
      </c>
      <c r="I18" s="45" t="str">
        <f>IF(SUM(M18:P18)=0,"/",M18+O18&amp;"/"&amp;N18+P18)</f>
        <v>/</v>
      </c>
      <c r="J18" s="46">
        <f>IF(SUM(M18:P18)=0,"",M18*2+N18+O18*2)</f>
      </c>
      <c r="K18" s="50">
        <f>IF(SUM(M18:P18)=0,"",RANK(J18,J18:J22,0))</f>
      </c>
      <c r="L18" s="99" t="str">
        <f>B18</f>
        <v>柳井商工</v>
      </c>
      <c r="M18" s="47">
        <f>IF(LEFT(H18,1)="3",1,0)+IF(LEFT(G18,1)="3",1,0)+IF(LEFT(F18,1)="3",1,0)+IF(LEFT(E18,1)="3",1,0)+IF(LEFT(D18,1)="3",1,0)</f>
        <v>0</v>
      </c>
      <c r="N18" s="48">
        <f>IF(RIGHT(H18,1)="3",1,0)+IF(RIGHT(G18,1)="3",1,0)+IF(RIGHT(F18,1)="3",1,0)+IF(RIGHT(E18,1)="3",1,0)+IF(RIGHT(D18,1)="3",1,0)</f>
        <v>0</v>
      </c>
      <c r="O18" s="49">
        <f>IF(LEFT(H18,1)="W",1,0)+IF(LEFT(G18,1)="W",1,0)+IF(LEFT(F18,1)="W",1,0)+IF(LEFT(E18,1)="W",1,0)+IF(LEFT(D18,1)="W",1,0)</f>
        <v>0</v>
      </c>
      <c r="P18" s="49">
        <f>IF(LEFT(H18,1)="L",1,0)+IF(LEFT(G18,1)="L",1,0)+IF(LEFT(F18,1)="L",1,0)+IF(LEFT(E18,1)="L",1,0)+IF(LEFT(D18,1)="L",1,0)</f>
        <v>0</v>
      </c>
      <c r="Q18" s="99">
        <f>K18</f>
      </c>
      <c r="R18" s="99" t="str">
        <f>B18</f>
        <v>柳井商工</v>
      </c>
    </row>
    <row r="19" spans="1:18" s="72" customFormat="1" ht="29.25" customHeight="1">
      <c r="A19" s="51" t="s">
        <v>87</v>
      </c>
      <c r="B19" s="385" t="str">
        <f>IF(E17="","",E17)</f>
        <v>阿波</v>
      </c>
      <c r="C19" s="386"/>
      <c r="D19" s="101" t="str">
        <f>IF(LEFT(E18,1)="W","L W/O",IF(LEFT(E18,1)="L","W W/O",IF(E18="-","-",RIGHT(E18,1)&amp;"-"&amp;LEFT(E18,1))))</f>
        <v>-</v>
      </c>
      <c r="E19" s="52"/>
      <c r="F19" s="53" t="s">
        <v>171</v>
      </c>
      <c r="G19" s="53" t="s">
        <v>171</v>
      </c>
      <c r="H19" s="102" t="s">
        <v>171</v>
      </c>
      <c r="I19" s="54" t="str">
        <f>IF(SUM(M19:P19)=0,"/",M19+O19&amp;"/"&amp;N19+P19)</f>
        <v>/</v>
      </c>
      <c r="J19" s="55">
        <f>IF(SUM(M19:P19)=0,"",M19*2+N19+O19*2)</f>
      </c>
      <c r="K19" s="59">
        <f>IF(SUM(M19:P19)=0,"",RANK(J19,J18:J22,0))</f>
      </c>
      <c r="L19" s="99" t="str">
        <f>B19</f>
        <v>阿波</v>
      </c>
      <c r="M19" s="56">
        <f>IF(LEFT(H19,1)="3",1,0)+IF(LEFT(G19,1)="3",1,0)+IF(LEFT(F19,1)="3",1,0)+IF(LEFT(E19,1)="3",1,0)+IF(LEFT(D19,1)="3",1,0)</f>
        <v>0</v>
      </c>
      <c r="N19" s="57">
        <f>IF(RIGHT(H19,1)="3",1,0)+IF(RIGHT(G19,1)="3",1,0)+IF(RIGHT(F19,1)="3",1,0)+IF(RIGHT(E19,1)="3",1,0)+IF(RIGHT(D19,1)="3",1,0)</f>
        <v>0</v>
      </c>
      <c r="O19" s="58">
        <f>IF(LEFT(H19,1)="W",1,0)+IF(LEFT(G19,1)="W",1,0)+IF(LEFT(F19,1)="W",1,0)+IF(LEFT(E19,1)="W",1,0)+IF(LEFT(D19,1)="W",1,0)</f>
        <v>0</v>
      </c>
      <c r="P19" s="58">
        <f>IF(LEFT(H19,1)="L",1,0)+IF(LEFT(G19,1)="L",1,0)+IF(LEFT(F19,1)="L",1,0)+IF(LEFT(E19,1)="L",1,0)+IF(LEFT(D19,1)="L",1,0)</f>
        <v>0</v>
      </c>
      <c r="Q19" s="99">
        <f>K19</f>
      </c>
      <c r="R19" s="99" t="str">
        <f>B19</f>
        <v>阿波</v>
      </c>
    </row>
    <row r="20" spans="1:18" ht="29.25" customHeight="1">
      <c r="A20" s="51" t="s">
        <v>88</v>
      </c>
      <c r="B20" s="385" t="str">
        <f>IF(F17="","",F17)</f>
        <v>一条</v>
      </c>
      <c r="C20" s="386"/>
      <c r="D20" s="101" t="str">
        <f>IF(LEFT(F18,1)="W","L W/O",IF(LEFT(F18,1)="L","W W/O",IF(F18="-","-",RIGHT(F18,1)&amp;"-"&amp;LEFT(F18,1))))</f>
        <v>-</v>
      </c>
      <c r="E20" s="103" t="str">
        <f>IF(LEFT(F19,1)="W","L W/O",IF(LEFT(F19,1)="L","W W/O",IF(F19="-","-",RIGHT(F19,1)&amp;"-"&amp;LEFT(F19,1))))</f>
        <v>-</v>
      </c>
      <c r="F20" s="52"/>
      <c r="G20" s="53" t="s">
        <v>171</v>
      </c>
      <c r="H20" s="102" t="s">
        <v>171</v>
      </c>
      <c r="I20" s="54" t="str">
        <f>IF(SUM(M20:P20)=0,"/",M20+O20&amp;"/"&amp;N20+P20)</f>
        <v>/</v>
      </c>
      <c r="J20" s="55">
        <f>IF(SUM(M20:P20)=0,"",M20*2+N20+O20*2)</f>
      </c>
      <c r="K20" s="59">
        <f>IF(SUM(M20:P20)=0,"",RANK(J20,J18:J22,0))</f>
      </c>
      <c r="L20" s="99" t="str">
        <f>B20</f>
        <v>一条</v>
      </c>
      <c r="M20" s="56">
        <f>IF(LEFT(H20,1)="3",1,0)+IF(LEFT(G20,1)="3",1,0)+IF(LEFT(F20,1)="3",1,0)+IF(LEFT(E20,1)="3",1,0)+IF(LEFT(D20,1)="3",1,0)</f>
        <v>0</v>
      </c>
      <c r="N20" s="57">
        <f>IF(RIGHT(H20,1)="3",1,0)+IF(RIGHT(G20,1)="3",1,0)+IF(RIGHT(F20,1)="3",1,0)+IF(RIGHT(E20,1)="3",1,0)+IF(RIGHT(D20,1)="3",1,0)</f>
        <v>0</v>
      </c>
      <c r="O20" s="58">
        <f>IF(LEFT(H20,1)="W",1,0)+IF(LEFT(G20,1)="W",1,0)+IF(LEFT(F20,1)="W",1,0)+IF(LEFT(E20,1)="W",1,0)+IF(LEFT(D20,1)="W",1,0)</f>
        <v>0</v>
      </c>
      <c r="P20" s="58">
        <f>IF(LEFT(H20,1)="L",1,0)+IF(LEFT(G20,1)="L",1,0)+IF(LEFT(F20,1)="L",1,0)+IF(LEFT(E20,1)="L",1,0)+IF(LEFT(D20,1)="L",1,0)</f>
        <v>0</v>
      </c>
      <c r="Q20" s="99">
        <f>K20</f>
      </c>
      <c r="R20" s="99" t="str">
        <f>B20</f>
        <v>一条</v>
      </c>
    </row>
    <row r="21" spans="1:18" ht="29.25" customHeight="1">
      <c r="A21" s="51" t="s">
        <v>89</v>
      </c>
      <c r="B21" s="385" t="str">
        <f>IF(G17="","",G17)</f>
        <v>今治北</v>
      </c>
      <c r="C21" s="386"/>
      <c r="D21" s="101" t="str">
        <f>IF(LEFT(G18,1)="W","L W/O",IF(LEFT(G18,1)="L","W W/O",IF(G18="-","-",RIGHT(G18,1)&amp;"-"&amp;LEFT(G18,1))))</f>
        <v>-</v>
      </c>
      <c r="E21" s="103" t="str">
        <f>IF(LEFT(G19,1)="W","L W/O",IF(LEFT(G19,1)="L","W W/O",IF(G19="-","-",RIGHT(G19,1)&amp;"-"&amp;LEFT(G19,1))))</f>
        <v>-</v>
      </c>
      <c r="F21" s="103" t="str">
        <f>IF(LEFT(G20,1)="W","L W/O",IF(LEFT(G20,1)="L","W W/O",IF(G20="-","-",RIGHT(G20,1)&amp;"-"&amp;LEFT(G20,1))))</f>
        <v>-</v>
      </c>
      <c r="G21" s="52"/>
      <c r="H21" s="102" t="s">
        <v>171</v>
      </c>
      <c r="I21" s="54" t="str">
        <f>IF(SUM(M21:P21)=0,"/",M21+O21&amp;"/"&amp;N21+P21)</f>
        <v>/</v>
      </c>
      <c r="J21" s="55">
        <f>IF(SUM(M21:P21)=0,"",M21*2+N21+O21*2)</f>
      </c>
      <c r="K21" s="59">
        <f>IF(SUM(M21:P21)=0,"",RANK(J21,J18:J22,0))</f>
      </c>
      <c r="L21" s="99" t="str">
        <f>B21</f>
        <v>今治北</v>
      </c>
      <c r="M21" s="56">
        <f>IF(LEFT(H21,1)="3",1,0)+IF(LEFT(G21,1)="3",1,0)+IF(LEFT(F21,1)="3",1,0)+IF(LEFT(E21,1)="3",1,0)+IF(LEFT(D21,1)="3",1,0)</f>
        <v>0</v>
      </c>
      <c r="N21" s="57">
        <f>IF(RIGHT(H21,1)="3",1,0)+IF(RIGHT(G21,1)="3",1,0)+IF(RIGHT(F21,1)="3",1,0)+IF(RIGHT(E21,1)="3",1,0)+IF(RIGHT(D21,1)="3",1,0)</f>
        <v>0</v>
      </c>
      <c r="O21" s="58">
        <f>IF(LEFT(H21,1)="W",1,0)+IF(LEFT(G21,1)="W",1,0)+IF(LEFT(F21,1)="W",1,0)+IF(LEFT(E21,1)="W",1,0)+IF(LEFT(D21,1)="W",1,0)</f>
        <v>0</v>
      </c>
      <c r="P21" s="58">
        <f>IF(LEFT(H21,1)="L",1,0)+IF(LEFT(G21,1)="L",1,0)+IF(LEFT(F21,1)="L",1,0)+IF(LEFT(E21,1)="L",1,0)+IF(LEFT(D21,1)="L",1,0)</f>
        <v>0</v>
      </c>
      <c r="Q21" s="99">
        <f>K21</f>
      </c>
      <c r="R21" s="99" t="str">
        <f>B21</f>
        <v>今治北</v>
      </c>
    </row>
    <row r="22" spans="1:18" ht="29.25" customHeight="1" thickBot="1">
      <c r="A22" s="60" t="s">
        <v>179</v>
      </c>
      <c r="B22" s="368" t="str">
        <f>IF(H17="","",H17)</f>
        <v>徳島商業Ｂ</v>
      </c>
      <c r="C22" s="369"/>
      <c r="D22" s="104" t="str">
        <f>IF(LEFT(H18,1)="W","L W/O",IF(LEFT(H18,1)="L","W W/O",IF(H18="-","-",RIGHT(H18,1)&amp;"-"&amp;LEFT(H18,1))))</f>
        <v>-</v>
      </c>
      <c r="E22" s="105" t="str">
        <f>IF(LEFT(H19,1)="W","L W/O",IF(LEFT(H19,1)="L","W W/O",IF(H19="-","-",RIGHT(H19,1)&amp;"-"&amp;LEFT(H19,1))))</f>
        <v>-</v>
      </c>
      <c r="F22" s="105" t="str">
        <f>IF(LEFT(H20,1)="W","L W/O",IF(LEFT(H20,1)="L","W W/O",IF(H20="-","-",RIGHT(H20,1)&amp;"-"&amp;LEFT(H20,1))))</f>
        <v>-</v>
      </c>
      <c r="G22" s="105" t="str">
        <f>IF(LEFT(H21,1)="W","L W/O",IF(LEFT(H21,1)="L","W W/O",IF(H21="-","-",RIGHT(H21,1)&amp;"-"&amp;LEFT(H21,1))))</f>
        <v>-</v>
      </c>
      <c r="H22" s="106"/>
      <c r="I22" s="61" t="str">
        <f>IF(SUM(M22:P22)=0,"/",M22+O22&amp;"/"&amp;N22+P22)</f>
        <v>/</v>
      </c>
      <c r="J22" s="62">
        <f>IF(SUM(M22:P22)=0,"",M22*2+N22+O22*2)</f>
      </c>
      <c r="K22" s="66">
        <f>IF(SUM(M22:P22)=0,"",RANK(J22,J18:J22,0))</f>
      </c>
      <c r="L22" s="107" t="str">
        <f>B22</f>
        <v>徳島商業Ｂ</v>
      </c>
      <c r="M22" s="63">
        <f>IF(LEFT(H22,1)="3",1,0)+IF(LEFT(G22,1)="3",1,0)+IF(LEFT(F22,1)="3",1,0)+IF(LEFT(E22,1)="3",1,0)+IF(LEFT(D22,1)="3",1,0)</f>
        <v>0</v>
      </c>
      <c r="N22" s="64">
        <f>IF(RIGHT(H22,1)="3",1,0)+IF(RIGHT(G22,1)="3",1,0)+IF(RIGHT(F22,1)="3",1,0)+IF(RIGHT(E22,1)="3",1,0)+IF(RIGHT(D22,1)="3",1,0)</f>
        <v>0</v>
      </c>
      <c r="O22" s="65">
        <f>IF(LEFT(H22,1)="W",1,0)+IF(LEFT(G22,1)="W",1,0)+IF(LEFT(F22,1)="W",1,0)+IF(LEFT(E22,1)="W",1,0)+IF(LEFT(D22,1)="W",1,0)</f>
        <v>0</v>
      </c>
      <c r="P22" s="65">
        <f>IF(LEFT(H22,1)="L",1,0)+IF(LEFT(G22,1)="L",1,0)+IF(LEFT(F22,1)="L",1,0)+IF(LEFT(E22,1)="L",1,0)+IF(LEFT(D22,1)="L",1,0)</f>
        <v>0</v>
      </c>
      <c r="Q22" s="99">
        <f>K22</f>
      </c>
      <c r="R22" s="99" t="str">
        <f>B22</f>
        <v>徳島商業Ｂ</v>
      </c>
    </row>
    <row r="23" spans="1:17" ht="29.25" customHeight="1" thickBot="1">
      <c r="A23" s="67"/>
      <c r="B23" s="77"/>
      <c r="C23" s="77"/>
      <c r="D23" s="75"/>
      <c r="E23" s="75"/>
      <c r="F23" s="75"/>
      <c r="G23" s="75"/>
      <c r="H23" s="75"/>
      <c r="I23" s="73"/>
      <c r="J23" s="73"/>
      <c r="K23" s="73"/>
      <c r="L23" s="67"/>
      <c r="M23" s="76"/>
      <c r="N23" s="76"/>
      <c r="O23" s="76"/>
      <c r="P23" s="76"/>
      <c r="Q23" s="67"/>
    </row>
    <row r="24" spans="1:18" s="67" customFormat="1" ht="29.25" customHeight="1" thickBot="1">
      <c r="A24" s="78"/>
      <c r="B24" s="381" t="s">
        <v>36</v>
      </c>
      <c r="C24" s="382"/>
      <c r="D24" s="79" t="s">
        <v>37</v>
      </c>
      <c r="E24" s="80" t="s">
        <v>38</v>
      </c>
      <c r="F24" s="80" t="s">
        <v>39</v>
      </c>
      <c r="G24" s="80" t="s">
        <v>40</v>
      </c>
      <c r="H24" s="81" t="s">
        <v>41</v>
      </c>
      <c r="I24" s="79" t="s">
        <v>42</v>
      </c>
      <c r="J24" s="359" t="s">
        <v>43</v>
      </c>
      <c r="K24" s="359"/>
      <c r="L24" s="359" t="s">
        <v>44</v>
      </c>
      <c r="M24" s="359"/>
      <c r="N24" s="359"/>
      <c r="O24" s="359"/>
      <c r="P24" s="359"/>
      <c r="Q24" s="360"/>
      <c r="R24" s="121"/>
    </row>
    <row r="25" spans="2:18" s="67" customFormat="1" ht="29.25" customHeight="1">
      <c r="B25" s="389" t="s">
        <v>278</v>
      </c>
      <c r="C25" s="390"/>
      <c r="D25" s="88" t="s">
        <v>109</v>
      </c>
      <c r="E25" s="89" t="s">
        <v>46</v>
      </c>
      <c r="F25" s="89" t="s">
        <v>47</v>
      </c>
      <c r="G25" s="89" t="s">
        <v>48</v>
      </c>
      <c r="H25" s="90" t="s">
        <v>49</v>
      </c>
      <c r="I25" s="218" t="s">
        <v>0</v>
      </c>
      <c r="J25" s="361" t="s">
        <v>51</v>
      </c>
      <c r="K25" s="361"/>
      <c r="L25" s="361" t="s">
        <v>50</v>
      </c>
      <c r="M25" s="361"/>
      <c r="N25" s="361"/>
      <c r="O25" s="361"/>
      <c r="P25" s="361"/>
      <c r="Q25" s="362"/>
      <c r="R25" s="121"/>
    </row>
    <row r="26" spans="2:18" s="67" customFormat="1" ht="29.25" customHeight="1">
      <c r="B26" s="391" t="s">
        <v>279</v>
      </c>
      <c r="C26" s="392"/>
      <c r="D26" s="122" t="s">
        <v>45</v>
      </c>
      <c r="E26" s="123" t="s">
        <v>56</v>
      </c>
      <c r="F26" s="123" t="s">
        <v>117</v>
      </c>
      <c r="G26" s="123" t="s">
        <v>58</v>
      </c>
      <c r="H26" s="124" t="s">
        <v>111</v>
      </c>
      <c r="I26" s="219" t="s">
        <v>2</v>
      </c>
      <c r="J26" s="351" t="s">
        <v>61</v>
      </c>
      <c r="K26" s="351"/>
      <c r="L26" s="351" t="s">
        <v>60</v>
      </c>
      <c r="M26" s="351"/>
      <c r="N26" s="351"/>
      <c r="O26" s="351"/>
      <c r="P26" s="351"/>
      <c r="Q26" s="363"/>
      <c r="R26" s="121"/>
    </row>
    <row r="27" spans="2:18" s="67" customFormat="1" ht="29.25" customHeight="1">
      <c r="B27" s="393" t="s">
        <v>280</v>
      </c>
      <c r="C27" s="394"/>
      <c r="D27" s="125" t="s">
        <v>55</v>
      </c>
      <c r="E27" s="126" t="s">
        <v>113</v>
      </c>
      <c r="F27" s="126" t="s">
        <v>57</v>
      </c>
      <c r="G27" s="126" t="s">
        <v>118</v>
      </c>
      <c r="H27" s="127" t="s">
        <v>59</v>
      </c>
      <c r="I27" s="219" t="s">
        <v>4</v>
      </c>
      <c r="J27" s="351" t="s">
        <v>64</v>
      </c>
      <c r="K27" s="351"/>
      <c r="L27" s="351" t="s">
        <v>63</v>
      </c>
      <c r="M27" s="351"/>
      <c r="N27" s="351"/>
      <c r="O27" s="351"/>
      <c r="P27" s="351"/>
      <c r="Q27" s="363"/>
      <c r="R27" s="121"/>
    </row>
    <row r="28" spans="2:18" s="67" customFormat="1" ht="29.25" customHeight="1">
      <c r="B28" s="389" t="s">
        <v>281</v>
      </c>
      <c r="C28" s="390"/>
      <c r="D28" s="88" t="s">
        <v>206</v>
      </c>
      <c r="E28" s="89" t="s">
        <v>207</v>
      </c>
      <c r="F28" s="89" t="s">
        <v>203</v>
      </c>
      <c r="G28" s="89" t="s">
        <v>201</v>
      </c>
      <c r="H28" s="90" t="s">
        <v>189</v>
      </c>
      <c r="I28" s="219" t="s">
        <v>6</v>
      </c>
      <c r="J28" s="351" t="s">
        <v>69</v>
      </c>
      <c r="K28" s="351"/>
      <c r="L28" s="351" t="s">
        <v>68</v>
      </c>
      <c r="M28" s="351"/>
      <c r="N28" s="351"/>
      <c r="O28" s="351"/>
      <c r="P28" s="351"/>
      <c r="Q28" s="363"/>
      <c r="R28" s="121"/>
    </row>
    <row r="29" spans="2:18" s="67" customFormat="1" ht="29.25" customHeight="1">
      <c r="B29" s="383" t="s">
        <v>282</v>
      </c>
      <c r="C29" s="384"/>
      <c r="D29" s="85" t="s">
        <v>204</v>
      </c>
      <c r="E29" s="86" t="s">
        <v>202</v>
      </c>
      <c r="F29" s="86" t="s">
        <v>208</v>
      </c>
      <c r="G29" s="86" t="s">
        <v>205</v>
      </c>
      <c r="H29" s="87" t="s">
        <v>209</v>
      </c>
      <c r="I29" s="219" t="s">
        <v>8</v>
      </c>
      <c r="J29" s="351" t="s">
        <v>73</v>
      </c>
      <c r="K29" s="351"/>
      <c r="L29" s="351" t="s">
        <v>72</v>
      </c>
      <c r="M29" s="351"/>
      <c r="N29" s="351"/>
      <c r="O29" s="351"/>
      <c r="P29" s="351"/>
      <c r="Q29" s="363"/>
      <c r="R29" s="121"/>
    </row>
    <row r="30" spans="2:18" s="67" customFormat="1" ht="29.25" customHeight="1">
      <c r="B30" s="376" t="s">
        <v>283</v>
      </c>
      <c r="C30" s="377"/>
      <c r="D30" s="82" t="s">
        <v>211</v>
      </c>
      <c r="E30" s="83" t="s">
        <v>210</v>
      </c>
      <c r="F30" s="83" t="s">
        <v>214</v>
      </c>
      <c r="G30" s="83" t="s">
        <v>217</v>
      </c>
      <c r="H30" s="84" t="s">
        <v>219</v>
      </c>
      <c r="I30" s="281" t="s">
        <v>395</v>
      </c>
      <c r="J30" s="352" t="s">
        <v>396</v>
      </c>
      <c r="K30" s="351"/>
      <c r="L30" s="353" t="s">
        <v>25</v>
      </c>
      <c r="M30" s="353"/>
      <c r="N30" s="353"/>
      <c r="O30" s="353"/>
      <c r="P30" s="353"/>
      <c r="Q30" s="354"/>
      <c r="R30" s="121"/>
    </row>
    <row r="31" spans="1:20" ht="29.25" customHeight="1" thickBot="1">
      <c r="A31" s="91"/>
      <c r="B31" s="355" t="s">
        <v>284</v>
      </c>
      <c r="C31" s="356"/>
      <c r="D31" s="92" t="s">
        <v>216</v>
      </c>
      <c r="E31" s="93" t="s">
        <v>218</v>
      </c>
      <c r="F31" s="93" t="s">
        <v>212</v>
      </c>
      <c r="G31" s="93" t="s">
        <v>213</v>
      </c>
      <c r="H31" s="94" t="s">
        <v>215</v>
      </c>
      <c r="I31" s="217" t="s">
        <v>52</v>
      </c>
      <c r="J31" s="357" t="s">
        <v>25</v>
      </c>
      <c r="K31" s="357"/>
      <c r="L31" s="357" t="s">
        <v>25</v>
      </c>
      <c r="M31" s="357"/>
      <c r="N31" s="357"/>
      <c r="O31" s="357"/>
      <c r="P31" s="357"/>
      <c r="Q31" s="358"/>
      <c r="R31" s="121"/>
      <c r="S31" s="67"/>
      <c r="T31" s="67"/>
    </row>
    <row r="32" spans="1:20" ht="29.25" customHeight="1">
      <c r="A32" s="91"/>
      <c r="B32" s="128"/>
      <c r="C32" s="128"/>
      <c r="D32" s="129"/>
      <c r="E32" s="129"/>
      <c r="F32" s="129"/>
      <c r="G32" s="129"/>
      <c r="H32" s="129"/>
      <c r="R32" s="121"/>
      <c r="S32" s="67"/>
      <c r="T32" s="67"/>
    </row>
    <row r="33" spans="1:20" ht="29.25" customHeight="1">
      <c r="A33" s="91"/>
      <c r="F33" s="97"/>
      <c r="I33" s="129"/>
      <c r="J33" s="130"/>
      <c r="K33" s="130"/>
      <c r="L33" s="130"/>
      <c r="M33" s="130"/>
      <c r="N33" s="130"/>
      <c r="O33" s="130"/>
      <c r="P33" s="130"/>
      <c r="Q33" s="130"/>
      <c r="R33" s="121"/>
      <c r="S33" s="67"/>
      <c r="T33" s="67"/>
    </row>
  </sheetData>
  <sheetProtection/>
  <mergeCells count="52">
    <mergeCell ref="B28:C28"/>
    <mergeCell ref="B20:C20"/>
    <mergeCell ref="B26:C26"/>
    <mergeCell ref="B13:C13"/>
    <mergeCell ref="B14:C14"/>
    <mergeCell ref="B25:C25"/>
    <mergeCell ref="B21:C21"/>
    <mergeCell ref="B19:C19"/>
    <mergeCell ref="B18:C18"/>
    <mergeCell ref="B27:C27"/>
    <mergeCell ref="B12:C12"/>
    <mergeCell ref="B15:C15"/>
    <mergeCell ref="B3:C3"/>
    <mergeCell ref="B4:C4"/>
    <mergeCell ref="B5:C5"/>
    <mergeCell ref="B6:C6"/>
    <mergeCell ref="B11:C11"/>
    <mergeCell ref="B8:C8"/>
    <mergeCell ref="B30:C30"/>
    <mergeCell ref="A1:B1"/>
    <mergeCell ref="C1:D1"/>
    <mergeCell ref="A2:B2"/>
    <mergeCell ref="A17:B17"/>
    <mergeCell ref="B24:C24"/>
    <mergeCell ref="B22:C22"/>
    <mergeCell ref="B29:C29"/>
    <mergeCell ref="B7:C7"/>
    <mergeCell ref="A10:B10"/>
    <mergeCell ref="J2:K2"/>
    <mergeCell ref="J3:K3"/>
    <mergeCell ref="J4:K4"/>
    <mergeCell ref="J5:K5"/>
    <mergeCell ref="J25:K25"/>
    <mergeCell ref="J26:K26"/>
    <mergeCell ref="J6:K6"/>
    <mergeCell ref="J7:K7"/>
    <mergeCell ref="J8:K8"/>
    <mergeCell ref="B31:C31"/>
    <mergeCell ref="J31:K31"/>
    <mergeCell ref="L31:Q31"/>
    <mergeCell ref="J24:K24"/>
    <mergeCell ref="L24:Q24"/>
    <mergeCell ref="J29:K29"/>
    <mergeCell ref="L25:Q25"/>
    <mergeCell ref="L26:Q26"/>
    <mergeCell ref="L27:Q27"/>
    <mergeCell ref="L28:Q28"/>
    <mergeCell ref="J27:K27"/>
    <mergeCell ref="J28:K28"/>
    <mergeCell ref="J30:K30"/>
    <mergeCell ref="L30:Q30"/>
    <mergeCell ref="L29:Q29"/>
  </mergeCells>
  <conditionalFormatting sqref="F33:F37 D33:D37">
    <cfRule type="expression" priority="1" dxfId="0" stopIfTrue="1">
      <formula>ISERROR(D33)=TRUE</formula>
    </cfRule>
  </conditionalFormatting>
  <dataValidations count="1">
    <dataValidation allowBlank="1" showInputMessage="1" showErrorMessage="1" imeMode="off" sqref="E3:I3 G13 H12:H14 E11:H11 F12:G12 F4:G4 G5 H4:H6 I4:I7 G20 H19:H21 E18:H18 F19: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1"/>
  <headerFooter alignWithMargins="0">
    <oddFooter>&amp;C&amp;"ＭＳ 明朝,標準"－20－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3"/>
  <sheetViews>
    <sheetView workbookViewId="0" topLeftCell="A1">
      <selection activeCell="P17" sqref="P17"/>
    </sheetView>
  </sheetViews>
  <sheetFormatPr defaultColWidth="9.00390625" defaultRowHeight="25.5" customHeight="1"/>
  <cols>
    <col min="1" max="2" width="4.625" style="33" customWidth="1"/>
    <col min="3" max="9" width="10.625" style="33" customWidth="1"/>
    <col min="10" max="10" width="5.625" style="33" customWidth="1"/>
    <col min="11" max="12" width="5.50390625" style="33" customWidth="1"/>
    <col min="13" max="16" width="5.625" style="33" hidden="1" customWidth="1"/>
    <col min="17" max="17" width="5.625" style="33" customWidth="1"/>
    <col min="18" max="18" width="8.625" style="99" customWidth="1"/>
    <col min="19" max="20" width="2.875" style="33" customWidth="1"/>
    <col min="21" max="16384" width="9.00390625" style="33" customWidth="1"/>
  </cols>
  <sheetData>
    <row r="1" spans="1:18" s="1" customFormat="1" ht="29.25" customHeight="1" thickBot="1">
      <c r="A1" s="378" t="s">
        <v>21</v>
      </c>
      <c r="B1" s="378"/>
      <c r="C1" s="378" t="s">
        <v>26</v>
      </c>
      <c r="D1" s="378"/>
      <c r="E1" s="31" t="s">
        <v>78</v>
      </c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98"/>
    </row>
    <row r="2" spans="1:17" ht="29.25" customHeight="1" thickBot="1">
      <c r="A2" s="379" t="s">
        <v>293</v>
      </c>
      <c r="B2" s="380"/>
      <c r="C2" s="34" t="s">
        <v>296</v>
      </c>
      <c r="D2" s="108" t="str">
        <f>IF('予選ﾘｰｸﾞ順位'!B8="","",'予選ﾘｰｸﾞ順位'!B8)</f>
        <v>三田学園</v>
      </c>
      <c r="E2" s="70" t="str">
        <f>IF('予選ﾘｰｸﾞ順位'!C8="","",'予選ﾘｰｸﾞ順位'!C8)</f>
        <v>徳島市立</v>
      </c>
      <c r="F2" s="70" t="str">
        <f>IF('予選ﾘｰｸﾞ順位'!D8="","",'予選ﾘｰｸﾞ順位'!D8)</f>
        <v>奈良Ｂ</v>
      </c>
      <c r="G2" s="70" t="str">
        <f>IF('予選ﾘｰｸﾞ順位'!E8="","",'予選ﾘｰｸﾞ順位'!E8)</f>
        <v>郡山Ａ</v>
      </c>
      <c r="H2" s="109" t="str">
        <f>IF('予選ﾘｰｸﾞ順位'!F8="","",'予選ﾘｰｸﾞ順位'!F8)</f>
        <v>佐賀商業Ｂ</v>
      </c>
      <c r="I2" s="71" t="str">
        <f>IF('予選ﾘｰｸﾞ順位'!G8="","",'予選ﾘｰｸﾞ順位'!G8)</f>
        <v>奈良学園</v>
      </c>
      <c r="J2" s="372" t="s">
        <v>28</v>
      </c>
      <c r="K2" s="373"/>
      <c r="L2" s="38" t="s">
        <v>29</v>
      </c>
      <c r="M2" s="39" t="s">
        <v>30</v>
      </c>
      <c r="N2" s="40" t="s">
        <v>31</v>
      </c>
      <c r="O2" s="40" t="s">
        <v>32</v>
      </c>
      <c r="P2" s="40" t="s">
        <v>33</v>
      </c>
      <c r="Q2" s="41" t="s">
        <v>34</v>
      </c>
    </row>
    <row r="3" spans="1:18" ht="29.25" customHeight="1">
      <c r="A3" s="42" t="s">
        <v>286</v>
      </c>
      <c r="B3" s="387" t="str">
        <f>IF(D2="","",D2)</f>
        <v>三田学園</v>
      </c>
      <c r="C3" s="388"/>
      <c r="D3" s="43"/>
      <c r="E3" s="44" t="s">
        <v>287</v>
      </c>
      <c r="F3" s="44" t="s">
        <v>287</v>
      </c>
      <c r="G3" s="44" t="s">
        <v>287</v>
      </c>
      <c r="H3" s="100" t="s">
        <v>287</v>
      </c>
      <c r="I3" s="110" t="s">
        <v>287</v>
      </c>
      <c r="J3" s="374" t="str">
        <f aca="true" t="shared" si="0" ref="J3:J8">IF(SUM(M3:P3)=0,"/",M3+O3&amp;"/"&amp;N3+P3)</f>
        <v>/</v>
      </c>
      <c r="K3" s="375"/>
      <c r="L3" s="46">
        <f aca="true" t="shared" si="1" ref="L3:L8">IF(SUM(M3:P3)=0,"",M3*2+N3+O3*2)</f>
      </c>
      <c r="M3" s="47">
        <f aca="true" t="shared" si="2" ref="M3:M8">IF(LEFT(I3,1)="3",1,0)+IF(LEFT(H3,1)="3",1,0)+IF(LEFT(G3,1)="3",1,0)+IF(LEFT(F3,1)="3",1,0)+IF(LEFT(E3,1)="3",1,0)+IF(LEFT(D3,1)="3",1,0)</f>
        <v>0</v>
      </c>
      <c r="N3" s="48">
        <f aca="true" t="shared" si="3" ref="N3:N8">IF(RIGHT(I3,1)="3",1,0)+IF(RIGHT(H3,1)="3",1,0)+IF(RIGHT(G3,1)="3",1,0)+IF(RIGHT(F3,1)="3",1,0)+IF(RIGHT(E3,1)="3",1,0)+IF(RIGHT(D3,1)="3",1,0)</f>
        <v>0</v>
      </c>
      <c r="O3" s="49">
        <f aca="true" t="shared" si="4" ref="O3:O8">IF(LEFT(I3,1)="W",1,0)+IF(LEFT(H3,1)="W",1,0)+IF(LEFT(G3,1)="W",1,0)+IF(LEFT(F3,1)="W",1,0)+IF(LEFT(E3,1)="W",1,0)+IF(LEFT(D3,1)="W",1,0)</f>
        <v>0</v>
      </c>
      <c r="P3" s="49">
        <f aca="true" t="shared" si="5" ref="P3:P8">IF(LEFT(I3,1)="L",1,0)+IF(LEFT(H3,1)="L",1,0)+IF(LEFT(G3,1)="L",1,0)+IF(LEFT(F3,1)="L",1,0)+IF(LEFT(E3,1)="L",1,0)+IF(LEFT(D3,1)="L",1,0)</f>
        <v>0</v>
      </c>
      <c r="Q3" s="50">
        <f>IF(SUM(M3:P3)=0,"",RANK(L3,L3:L8,0))</f>
      </c>
      <c r="R3" s="99" t="str">
        <f aca="true" t="shared" si="6" ref="R3:R8">B3</f>
        <v>三田学園</v>
      </c>
    </row>
    <row r="4" spans="1:18" s="72" customFormat="1" ht="29.25" customHeight="1">
      <c r="A4" s="51" t="s">
        <v>288</v>
      </c>
      <c r="B4" s="385" t="str">
        <f>IF(E2="","",E2)</f>
        <v>徳島市立</v>
      </c>
      <c r="C4" s="386"/>
      <c r="D4" s="101" t="str">
        <f>IF(LEFT(E3,1)="W","L W/O",IF(LEFT(E3,1)="L","W W/O",IF(E3="-","-",RIGHT(E3,1)&amp;"-"&amp;LEFT(E3,1))))</f>
        <v>-</v>
      </c>
      <c r="E4" s="52"/>
      <c r="F4" s="53" t="s">
        <v>287</v>
      </c>
      <c r="G4" s="53" t="s">
        <v>287</v>
      </c>
      <c r="H4" s="102" t="s">
        <v>287</v>
      </c>
      <c r="I4" s="110" t="s">
        <v>287</v>
      </c>
      <c r="J4" s="364" t="str">
        <f t="shared" si="0"/>
        <v>/</v>
      </c>
      <c r="K4" s="365"/>
      <c r="L4" s="55">
        <f t="shared" si="1"/>
      </c>
      <c r="M4" s="47">
        <f t="shared" si="2"/>
        <v>0</v>
      </c>
      <c r="N4" s="48">
        <f t="shared" si="3"/>
        <v>0</v>
      </c>
      <c r="O4" s="49">
        <f t="shared" si="4"/>
        <v>0</v>
      </c>
      <c r="P4" s="49">
        <f t="shared" si="5"/>
        <v>0</v>
      </c>
      <c r="Q4" s="59">
        <f>IF(SUM(M4:P4)=0,"",RANK(L4,L3:L8,0))</f>
      </c>
      <c r="R4" s="99" t="str">
        <f t="shared" si="6"/>
        <v>徳島市立</v>
      </c>
    </row>
    <row r="5" spans="1:18" ht="29.25" customHeight="1">
      <c r="A5" s="51" t="s">
        <v>289</v>
      </c>
      <c r="B5" s="385" t="str">
        <f>IF(F2="","",F2)</f>
        <v>奈良Ｂ</v>
      </c>
      <c r="C5" s="386"/>
      <c r="D5" s="101" t="str">
        <f>IF(LEFT(F3,1)="W","L W/O",IF(LEFT(F3,1)="L","W W/O",IF(F3="-","-",RIGHT(F3,1)&amp;"-"&amp;LEFT(F3,1))))</f>
        <v>-</v>
      </c>
      <c r="E5" s="103" t="str">
        <f>IF(LEFT(F4,1)="W","L W/O",IF(LEFT(F4,1)="L","W W/O",IF(F4="-","-",RIGHT(F4,1)&amp;"-"&amp;LEFT(F4,1))))</f>
        <v>-</v>
      </c>
      <c r="F5" s="52"/>
      <c r="G5" s="53" t="s">
        <v>287</v>
      </c>
      <c r="H5" s="102" t="s">
        <v>287</v>
      </c>
      <c r="I5" s="110" t="s">
        <v>287</v>
      </c>
      <c r="J5" s="364" t="str">
        <f t="shared" si="0"/>
        <v>/</v>
      </c>
      <c r="K5" s="365"/>
      <c r="L5" s="55">
        <f t="shared" si="1"/>
      </c>
      <c r="M5" s="47">
        <f t="shared" si="2"/>
        <v>0</v>
      </c>
      <c r="N5" s="48">
        <f t="shared" si="3"/>
        <v>0</v>
      </c>
      <c r="O5" s="49">
        <f t="shared" si="4"/>
        <v>0</v>
      </c>
      <c r="P5" s="49">
        <f t="shared" si="5"/>
        <v>0</v>
      </c>
      <c r="Q5" s="59">
        <f>IF(SUM(M5:P5)=0,"",RANK(L5,L3:L8,0))</f>
      </c>
      <c r="R5" s="99" t="str">
        <f t="shared" si="6"/>
        <v>奈良Ｂ</v>
      </c>
    </row>
    <row r="6" spans="1:18" ht="29.25" customHeight="1">
      <c r="A6" s="51" t="s">
        <v>290</v>
      </c>
      <c r="B6" s="385" t="str">
        <f>IF(G2="","",G2)</f>
        <v>郡山Ａ</v>
      </c>
      <c r="C6" s="386"/>
      <c r="D6" s="101" t="str">
        <f>IF(LEFT(G3,1)="W","L W/O",IF(LEFT(G3,1)="L","W W/O",IF(G3="-","-",RIGHT(G3,1)&amp;"-"&amp;LEFT(G3,1))))</f>
        <v>-</v>
      </c>
      <c r="E6" s="103" t="str">
        <f>IF(LEFT(G4,1)="W","L W/O",IF(LEFT(G4,1)="L","W W/O",IF(G4="-","-",RIGHT(G4,1)&amp;"-"&amp;LEFT(G4,1))))</f>
        <v>-</v>
      </c>
      <c r="F6" s="103" t="str">
        <f>IF(LEFT(G5,1)="W","L W/O",IF(LEFT(G5,1)="L","W W/O",IF(G5="-","-",RIGHT(G5,1)&amp;"-"&amp;LEFT(G5,1))))</f>
        <v>-</v>
      </c>
      <c r="G6" s="52"/>
      <c r="H6" s="102" t="s">
        <v>287</v>
      </c>
      <c r="I6" s="110" t="s">
        <v>287</v>
      </c>
      <c r="J6" s="364" t="str">
        <f t="shared" si="0"/>
        <v>/</v>
      </c>
      <c r="K6" s="365"/>
      <c r="L6" s="55">
        <f t="shared" si="1"/>
      </c>
      <c r="M6" s="47">
        <f t="shared" si="2"/>
        <v>0</v>
      </c>
      <c r="N6" s="48">
        <f t="shared" si="3"/>
        <v>0</v>
      </c>
      <c r="O6" s="49">
        <f t="shared" si="4"/>
        <v>0</v>
      </c>
      <c r="P6" s="49">
        <f t="shared" si="5"/>
        <v>0</v>
      </c>
      <c r="Q6" s="59">
        <f>IF(SUM(M6:P6)=0,"",RANK(L6,L3:L8,0))</f>
      </c>
      <c r="R6" s="99" t="str">
        <f t="shared" si="6"/>
        <v>郡山Ａ</v>
      </c>
    </row>
    <row r="7" spans="1:18" ht="29.25" customHeight="1">
      <c r="A7" s="51" t="s">
        <v>291</v>
      </c>
      <c r="B7" s="385" t="str">
        <f>IF(H2="","",H2)</f>
        <v>佐賀商業Ｂ</v>
      </c>
      <c r="C7" s="386"/>
      <c r="D7" s="111" t="str">
        <f>IF(LEFT(H3,1)="W","L W/O",IF(LEFT(H3,1)="L","W W/O",IF(H3="-","-",RIGHT(H3,1)&amp;"-"&amp;LEFT(H3,1))))</f>
        <v>-</v>
      </c>
      <c r="E7" s="112" t="str">
        <f>IF(LEFT(H4,1)="W","L W/O",IF(LEFT(H4,1)="L","W W/O",IF(H4="-","-",RIGHT(H4,1)&amp;"-"&amp;LEFT(H4,1))))</f>
        <v>-</v>
      </c>
      <c r="F7" s="112" t="str">
        <f>IF(LEFT(H5,1)="W","L W/O",IF(LEFT(H5,1)="L","W W/O",IF(H5="-","-",RIGHT(H5,1)&amp;"-"&amp;LEFT(H5,1))))</f>
        <v>-</v>
      </c>
      <c r="G7" s="112" t="str">
        <f>IF(LEFT(H6,1)="W","L W/O",IF(LEFT(H6,1)="L","W W/O",IF(H6="-","-",RIGHT(H6,1)&amp;"-"&amp;LEFT(H6,1))))</f>
        <v>-</v>
      </c>
      <c r="H7" s="113"/>
      <c r="I7" s="114" t="s">
        <v>287</v>
      </c>
      <c r="J7" s="366" t="str">
        <f t="shared" si="0"/>
        <v>/</v>
      </c>
      <c r="K7" s="367"/>
      <c r="L7" s="115">
        <f t="shared" si="1"/>
      </c>
      <c r="M7" s="116">
        <f t="shared" si="2"/>
        <v>0</v>
      </c>
      <c r="N7" s="96">
        <f t="shared" si="3"/>
        <v>0</v>
      </c>
      <c r="O7" s="117">
        <f t="shared" si="4"/>
        <v>0</v>
      </c>
      <c r="P7" s="117">
        <f t="shared" si="5"/>
        <v>0</v>
      </c>
      <c r="Q7" s="118">
        <f>IF(SUM(M7:P7)=0,"",RANK(L7,L3:L8,0))</f>
      </c>
      <c r="R7" s="99" t="str">
        <f t="shared" si="6"/>
        <v>佐賀商業Ｂ</v>
      </c>
    </row>
    <row r="8" spans="1:18" ht="29.25" customHeight="1" thickBot="1">
      <c r="A8" s="60" t="s">
        <v>292</v>
      </c>
      <c r="B8" s="368" t="str">
        <f>IF(I2="","",I2)</f>
        <v>奈良学園</v>
      </c>
      <c r="C8" s="369"/>
      <c r="D8" s="104" t="str">
        <f>IF(LEFT(I3,1)="W","L W/O",IF(LEFT(I3,1)="L","W W/O",IF(I3="-","-",RIGHT(I3,1)&amp;"-"&amp;LEFT(I3,1))))</f>
        <v>-</v>
      </c>
      <c r="E8" s="104" t="str">
        <f>IF(LEFT(I4,1)="W","L W/O",IF(LEFT(I4,1)="L","W W/O",IF(I4="-","-",RIGHT(I4,1)&amp;"-"&amp;LEFT(I4,1))))</f>
        <v>-</v>
      </c>
      <c r="F8" s="105" t="str">
        <f>IF(LEFT(I5,1)="W","L W/O",IF(LEFT(I5,1)="L","W W/O",IF(I5="-","-",RIGHT(I5,1)&amp;"-"&amp;LEFT(I5,1))))</f>
        <v>-</v>
      </c>
      <c r="G8" s="105" t="str">
        <f>IF(LEFT(I6,1)="W","L W/O",IF(LEFT(I6,1)="L","W W/O",IF(I6="-","-",RIGHT(I6,1)&amp;"-"&amp;LEFT(I6,1))))</f>
        <v>-</v>
      </c>
      <c r="H8" s="119" t="str">
        <f>IF(LEFT(I7,1)="W","L W/O",IF(LEFT(I7,1)="L","W W/O",IF(I7="-","-",RIGHT(I7,1)&amp;"-"&amp;LEFT(I7,1))))</f>
        <v>-</v>
      </c>
      <c r="I8" s="120"/>
      <c r="J8" s="370" t="str">
        <f t="shared" si="0"/>
        <v>/</v>
      </c>
      <c r="K8" s="371"/>
      <c r="L8" s="62">
        <f t="shared" si="1"/>
      </c>
      <c r="M8" s="63">
        <f t="shared" si="2"/>
        <v>0</v>
      </c>
      <c r="N8" s="64">
        <f t="shared" si="3"/>
        <v>0</v>
      </c>
      <c r="O8" s="65">
        <f t="shared" si="4"/>
        <v>0</v>
      </c>
      <c r="P8" s="65">
        <f t="shared" si="5"/>
        <v>0</v>
      </c>
      <c r="Q8" s="66">
        <f>IF(SUM(M8:P8)=0,"",RANK(L8,L3:L8,0))</f>
      </c>
      <c r="R8" s="99" t="str">
        <f t="shared" si="6"/>
        <v>奈良学園</v>
      </c>
    </row>
    <row r="9" spans="1:17" ht="29.25" customHeight="1" thickBot="1">
      <c r="A9" s="67"/>
      <c r="B9" s="68"/>
      <c r="C9" s="68"/>
      <c r="D9" s="69"/>
      <c r="E9" s="69"/>
      <c r="F9" s="69"/>
      <c r="G9" s="69"/>
      <c r="H9" s="69"/>
      <c r="I9" s="67"/>
      <c r="J9" s="67"/>
      <c r="K9" s="67"/>
      <c r="L9" s="67"/>
      <c r="M9" s="69"/>
      <c r="N9" s="69"/>
      <c r="O9" s="69"/>
      <c r="P9" s="69"/>
      <c r="Q9" s="67"/>
    </row>
    <row r="10" spans="1:16" ht="29.25" customHeight="1" thickBot="1">
      <c r="A10" s="379" t="s">
        <v>294</v>
      </c>
      <c r="B10" s="380"/>
      <c r="C10" s="34" t="s">
        <v>297</v>
      </c>
      <c r="D10" s="35" t="str">
        <f>IF('予選ﾘｰｸﾞ順位'!H8="","",'予選ﾘｰｸﾞ順位'!H8)</f>
        <v>観音寺一Ａ</v>
      </c>
      <c r="E10" s="36" t="str">
        <f>IF('予選ﾘｰｸﾞ順位'!I8="","",'予選ﾘｰｸﾞ順位'!I8)</f>
        <v>香芝</v>
      </c>
      <c r="F10" s="36" t="str">
        <f>IF('予選ﾘｰｸﾞ順位'!J8="","",'予選ﾘｰｸﾞ順位'!J8)</f>
        <v>常翔学園Ｂ</v>
      </c>
      <c r="G10" s="36" t="str">
        <f>IF('予選ﾘｰｸﾞ順位'!K8="","",'予選ﾘｰｸﾞ順位'!K8)</f>
        <v>土佐塾</v>
      </c>
      <c r="H10" s="36" t="str">
        <f>IF('予選ﾘｰｸﾞ順位'!L8="","",'予選ﾘｰｸﾞ順位'!L8)</f>
        <v>今治南</v>
      </c>
      <c r="I10" s="37" t="s">
        <v>28</v>
      </c>
      <c r="J10" s="38" t="s">
        <v>29</v>
      </c>
      <c r="K10" s="41" t="s">
        <v>34</v>
      </c>
      <c r="L10" s="99"/>
      <c r="M10" s="39" t="s">
        <v>30</v>
      </c>
      <c r="N10" s="40" t="s">
        <v>31</v>
      </c>
      <c r="O10" s="40" t="s">
        <v>32</v>
      </c>
      <c r="P10" s="40" t="s">
        <v>33</v>
      </c>
    </row>
    <row r="11" spans="1:18" ht="29.25" customHeight="1">
      <c r="A11" s="42" t="s">
        <v>100</v>
      </c>
      <c r="B11" s="387" t="str">
        <f>IF(D10="","",D10)</f>
        <v>観音寺一Ａ</v>
      </c>
      <c r="C11" s="388"/>
      <c r="D11" s="43"/>
      <c r="E11" s="44" t="s">
        <v>171</v>
      </c>
      <c r="F11" s="44" t="s">
        <v>171</v>
      </c>
      <c r="G11" s="44" t="s">
        <v>171</v>
      </c>
      <c r="H11" s="100" t="s">
        <v>171</v>
      </c>
      <c r="I11" s="45" t="str">
        <f>IF(SUM(M11:P11)=0,"/",M11+O11&amp;"/"&amp;N11+P11)</f>
        <v>/</v>
      </c>
      <c r="J11" s="46">
        <f>IF(SUM(M11:P11)=0,"",M11*2+N11+O11*2)</f>
      </c>
      <c r="K11" s="50">
        <f>IF(SUM(M11:P11)=0,"",RANK(J11,J11:J15,0))</f>
      </c>
      <c r="L11" s="99" t="str">
        <f>B11</f>
        <v>観音寺一Ａ</v>
      </c>
      <c r="M11" s="47">
        <f>IF(LEFT(H11,1)="3",1,0)+IF(LEFT(G11,1)="3",1,0)+IF(LEFT(F11,1)="3",1,0)+IF(LEFT(E11,1)="3",1,0)+IF(LEFT(D11,1)="3",1,0)</f>
        <v>0</v>
      </c>
      <c r="N11" s="48">
        <f>IF(RIGHT(H11,1)="3",1,0)+IF(RIGHT(G11,1)="3",1,0)+IF(RIGHT(F11,1)="3",1,0)+IF(RIGHT(E11,1)="3",1,0)+IF(RIGHT(D11,1)="3",1,0)</f>
        <v>0</v>
      </c>
      <c r="O11" s="49">
        <f>IF(LEFT(H11,1)="W",1,0)+IF(LEFT(G11,1)="W",1,0)+IF(LEFT(F11,1)="W",1,0)+IF(LEFT(E11,1)="W",1,0)+IF(LEFT(D11,1)="W",1,0)</f>
        <v>0</v>
      </c>
      <c r="P11" s="49">
        <f>IF(LEFT(H11,1)="L",1,0)+IF(LEFT(G11,1)="L",1,0)+IF(LEFT(F11,1)="L",1,0)+IF(LEFT(E11,1)="L",1,0)+IF(LEFT(D11,1)="L",1,0)</f>
        <v>0</v>
      </c>
      <c r="Q11" s="99">
        <f>K11</f>
      </c>
      <c r="R11" s="99" t="str">
        <f>B11</f>
        <v>観音寺一Ａ</v>
      </c>
    </row>
    <row r="12" spans="1:18" s="72" customFormat="1" ht="29.25" customHeight="1">
      <c r="A12" s="51" t="s">
        <v>175</v>
      </c>
      <c r="B12" s="385" t="str">
        <f>IF(E10="","",E10)</f>
        <v>香芝</v>
      </c>
      <c r="C12" s="386"/>
      <c r="D12" s="101" t="str">
        <f>IF(LEFT(E11,1)="W","L W/O",IF(LEFT(E11,1)="L","W W/O",IF(E11="-","-",RIGHT(E11,1)&amp;"-"&amp;LEFT(E11,1))))</f>
        <v>-</v>
      </c>
      <c r="E12" s="52"/>
      <c r="F12" s="53" t="s">
        <v>171</v>
      </c>
      <c r="G12" s="53" t="s">
        <v>171</v>
      </c>
      <c r="H12" s="102" t="s">
        <v>171</v>
      </c>
      <c r="I12" s="54" t="str">
        <f>IF(SUM(M12:P12)=0,"/",M12+O12&amp;"/"&amp;N12+P12)</f>
        <v>/</v>
      </c>
      <c r="J12" s="55">
        <f>IF(SUM(M12:P12)=0,"",M12*2+N12+O12*2)</f>
      </c>
      <c r="K12" s="59">
        <f>IF(SUM(M12:P12)=0,"",RANK(J12,J11:J15,0))</f>
      </c>
      <c r="L12" s="99" t="str">
        <f>B12</f>
        <v>香芝</v>
      </c>
      <c r="M12" s="56">
        <f>IF(LEFT(H12,1)="3",1,0)+IF(LEFT(G12,1)="3",1,0)+IF(LEFT(F12,1)="3",1,0)+IF(LEFT(E12,1)="3",1,0)+IF(LEFT(D12,1)="3",1,0)</f>
        <v>0</v>
      </c>
      <c r="N12" s="57">
        <f>IF(RIGHT(H12,1)="3",1,0)+IF(RIGHT(G12,1)="3",1,0)+IF(RIGHT(F12,1)="3",1,0)+IF(RIGHT(E12,1)="3",1,0)+IF(RIGHT(D12,1)="3",1,0)</f>
        <v>0</v>
      </c>
      <c r="O12" s="58">
        <f>IF(LEFT(H12,1)="W",1,0)+IF(LEFT(G12,1)="W",1,0)+IF(LEFT(F12,1)="W",1,0)+IF(LEFT(E12,1)="W",1,0)+IF(LEFT(D12,1)="W",1,0)</f>
        <v>0</v>
      </c>
      <c r="P12" s="58">
        <f>IF(LEFT(H12,1)="L",1,0)+IF(LEFT(G12,1)="L",1,0)+IF(LEFT(F12,1)="L",1,0)+IF(LEFT(E12,1)="L",1,0)+IF(LEFT(D12,1)="L",1,0)</f>
        <v>0</v>
      </c>
      <c r="Q12" s="99">
        <f>K12</f>
      </c>
      <c r="R12" s="99" t="str">
        <f>B12</f>
        <v>香芝</v>
      </c>
    </row>
    <row r="13" spans="1:18" ht="29.25" customHeight="1">
      <c r="A13" s="51" t="s">
        <v>176</v>
      </c>
      <c r="B13" s="385" t="str">
        <f>IF(F10="","",F10)</f>
        <v>常翔学園Ｂ</v>
      </c>
      <c r="C13" s="386"/>
      <c r="D13" s="101" t="str">
        <f>IF(LEFT(F11,1)="W","L W/O",IF(LEFT(F11,1)="L","W W/O",IF(F11="-","-",RIGHT(F11,1)&amp;"-"&amp;LEFT(F11,1))))</f>
        <v>-</v>
      </c>
      <c r="E13" s="103" t="str">
        <f>IF(LEFT(F12,1)="W","L W/O",IF(LEFT(F12,1)="L","W W/O",IF(F12="-","-",RIGHT(F12,1)&amp;"-"&amp;LEFT(F12,1))))</f>
        <v>-</v>
      </c>
      <c r="F13" s="52"/>
      <c r="G13" s="53" t="s">
        <v>171</v>
      </c>
      <c r="H13" s="102" t="s">
        <v>171</v>
      </c>
      <c r="I13" s="54" t="str">
        <f>IF(SUM(M13:P13)=0,"/",M13+O13&amp;"/"&amp;N13+P13)</f>
        <v>/</v>
      </c>
      <c r="J13" s="55">
        <f>IF(SUM(M13:P13)=0,"",M13*2+N13+O13*2)</f>
      </c>
      <c r="K13" s="59">
        <f>IF(SUM(M13:P13)=0,"",RANK(J13,J11:J15,0))</f>
      </c>
      <c r="L13" s="99" t="str">
        <f>B13</f>
        <v>常翔学園Ｂ</v>
      </c>
      <c r="M13" s="56">
        <f>IF(LEFT(H13,1)="3",1,0)+IF(LEFT(G13,1)="3",1,0)+IF(LEFT(F13,1)="3",1,0)+IF(LEFT(E13,1)="3",1,0)+IF(LEFT(D13,1)="3",1,0)</f>
        <v>0</v>
      </c>
      <c r="N13" s="57">
        <f>IF(RIGHT(H13,1)="3",1,0)+IF(RIGHT(G13,1)="3",1,0)+IF(RIGHT(F13,1)="3",1,0)+IF(RIGHT(E13,1)="3",1,0)+IF(RIGHT(D13,1)="3",1,0)</f>
        <v>0</v>
      </c>
      <c r="O13" s="58">
        <f>IF(LEFT(H13,1)="W",1,0)+IF(LEFT(G13,1)="W",1,0)+IF(LEFT(F13,1)="W",1,0)+IF(LEFT(E13,1)="W",1,0)+IF(LEFT(D13,1)="W",1,0)</f>
        <v>0</v>
      </c>
      <c r="P13" s="58">
        <f>IF(LEFT(H13,1)="L",1,0)+IF(LEFT(G13,1)="L",1,0)+IF(LEFT(F13,1)="L",1,0)+IF(LEFT(E13,1)="L",1,0)+IF(LEFT(D13,1)="L",1,0)</f>
        <v>0</v>
      </c>
      <c r="Q13" s="99">
        <f>K13</f>
      </c>
      <c r="R13" s="99" t="str">
        <f>B13</f>
        <v>常翔学園Ｂ</v>
      </c>
    </row>
    <row r="14" spans="1:18" ht="29.25" customHeight="1">
      <c r="A14" s="51" t="s">
        <v>177</v>
      </c>
      <c r="B14" s="385" t="str">
        <f>IF(G10="","",G10)</f>
        <v>土佐塾</v>
      </c>
      <c r="C14" s="386"/>
      <c r="D14" s="101" t="str">
        <f>IF(LEFT(G11,1)="W","L W/O",IF(LEFT(G11,1)="L","W W/O",IF(G11="-","-",RIGHT(G11,1)&amp;"-"&amp;LEFT(G11,1))))</f>
        <v>-</v>
      </c>
      <c r="E14" s="103" t="str">
        <f>IF(LEFT(G12,1)="W","L W/O",IF(LEFT(G12,1)="L","W W/O",IF(G12="-","-",RIGHT(G12,1)&amp;"-"&amp;LEFT(G12,1))))</f>
        <v>-</v>
      </c>
      <c r="F14" s="103" t="str">
        <f>IF(LEFT(G13,1)="W","L W/O",IF(LEFT(G13,1)="L","W W/O",IF(G13="-","-",RIGHT(G13,1)&amp;"-"&amp;LEFT(G13,1))))</f>
        <v>-</v>
      </c>
      <c r="G14" s="52"/>
      <c r="H14" s="102" t="s">
        <v>171</v>
      </c>
      <c r="I14" s="54" t="str">
        <f>IF(SUM(M14:P14)=0,"/",M14+O14&amp;"/"&amp;N14+P14)</f>
        <v>/</v>
      </c>
      <c r="J14" s="55">
        <f>IF(SUM(M14:P14)=0,"",M14*2+N14+O14*2)</f>
      </c>
      <c r="K14" s="59">
        <f>IF(SUM(M14:P14)=0,"",RANK(J14,J11:J15,0))</f>
      </c>
      <c r="L14" s="99" t="str">
        <f>B14</f>
        <v>土佐塾</v>
      </c>
      <c r="M14" s="56">
        <f>IF(LEFT(H14,1)="3",1,0)+IF(LEFT(G14,1)="3",1,0)+IF(LEFT(F14,1)="3",1,0)+IF(LEFT(E14,1)="3",1,0)+IF(LEFT(D14,1)="3",1,0)</f>
        <v>0</v>
      </c>
      <c r="N14" s="57">
        <f>IF(RIGHT(H14,1)="3",1,0)+IF(RIGHT(G14,1)="3",1,0)+IF(RIGHT(F14,1)="3",1,0)+IF(RIGHT(E14,1)="3",1,0)+IF(RIGHT(D14,1)="3",1,0)</f>
        <v>0</v>
      </c>
      <c r="O14" s="58">
        <f>IF(LEFT(H14,1)="W",1,0)+IF(LEFT(G14,1)="W",1,0)+IF(LEFT(F14,1)="W",1,0)+IF(LEFT(E14,1)="W",1,0)+IF(LEFT(D14,1)="W",1,0)</f>
        <v>0</v>
      </c>
      <c r="P14" s="58">
        <f>IF(LEFT(H14,1)="L",1,0)+IF(LEFT(G14,1)="L",1,0)+IF(LEFT(F14,1)="L",1,0)+IF(LEFT(E14,1)="L",1,0)+IF(LEFT(D14,1)="L",1,0)</f>
        <v>0</v>
      </c>
      <c r="Q14" s="99">
        <f>K14</f>
      </c>
      <c r="R14" s="99" t="str">
        <f>B14</f>
        <v>土佐塾</v>
      </c>
    </row>
    <row r="15" spans="1:18" ht="29.25" customHeight="1" thickBot="1">
      <c r="A15" s="60" t="s">
        <v>178</v>
      </c>
      <c r="B15" s="368" t="str">
        <f>IF(H10="","",H10)</f>
        <v>今治南</v>
      </c>
      <c r="C15" s="369"/>
      <c r="D15" s="104" t="str">
        <f>IF(LEFT(H11,1)="W","L W/O",IF(LEFT(H11,1)="L","W W/O",IF(H11="-","-",RIGHT(H11,1)&amp;"-"&amp;LEFT(H11,1))))</f>
        <v>-</v>
      </c>
      <c r="E15" s="105" t="str">
        <f>IF(LEFT(H12,1)="W","L W/O",IF(LEFT(H12,1)="L","W W/O",IF(H12="-","-",RIGHT(H12,1)&amp;"-"&amp;LEFT(H12,1))))</f>
        <v>-</v>
      </c>
      <c r="F15" s="105" t="str">
        <f>IF(LEFT(H13,1)="W","L W/O",IF(LEFT(H13,1)="L","W W/O",IF(H13="-","-",RIGHT(H13,1)&amp;"-"&amp;LEFT(H13,1))))</f>
        <v>-</v>
      </c>
      <c r="G15" s="105" t="str">
        <f>IF(LEFT(H14,1)="W","L W/O",IF(LEFT(H14,1)="L","W W/O",IF(H14="-","-",RIGHT(H14,1)&amp;"-"&amp;LEFT(H14,1))))</f>
        <v>-</v>
      </c>
      <c r="H15" s="106"/>
      <c r="I15" s="61" t="str">
        <f>IF(SUM(M15:P15)=0,"/",M15+O15&amp;"/"&amp;N15+P15)</f>
        <v>/</v>
      </c>
      <c r="J15" s="62">
        <f>IF(SUM(M15:P15)=0,"",M15*2+N15+O15*2)</f>
      </c>
      <c r="K15" s="66">
        <f>IF(SUM(M15:P15)=0,"",RANK(J15,J11:J15,0))</f>
      </c>
      <c r="L15" s="107" t="str">
        <f>B15</f>
        <v>今治南</v>
      </c>
      <c r="M15" s="212">
        <f>IF(LEFT(H15,1)="3",1,0)+IF(LEFT(G15,1)="3",1,0)+IF(LEFT(F15,1)="3",1,0)+IF(LEFT(E15,1)="3",1,0)+IF(LEFT(D15,1)="3",1,0)</f>
        <v>0</v>
      </c>
      <c r="N15" s="213">
        <f>IF(RIGHT(H15,1)="3",1,0)+IF(RIGHT(G15,1)="3",1,0)+IF(RIGHT(F15,1)="3",1,0)+IF(RIGHT(E15,1)="3",1,0)+IF(RIGHT(D15,1)="3",1,0)</f>
        <v>0</v>
      </c>
      <c r="O15" s="214">
        <f>IF(LEFT(H15,1)="W",1,0)+IF(LEFT(G15,1)="W",1,0)+IF(LEFT(F15,1)="W",1,0)+IF(LEFT(E15,1)="W",1,0)+IF(LEFT(D15,1)="W",1,0)</f>
        <v>0</v>
      </c>
      <c r="P15" s="214">
        <f>IF(LEFT(H15,1)="L",1,0)+IF(LEFT(G15,1)="L",1,0)+IF(LEFT(F15,1)="L",1,0)+IF(LEFT(E15,1)="L",1,0)+IF(LEFT(D15,1)="L",1,0)</f>
        <v>0</v>
      </c>
      <c r="Q15" s="99">
        <f>K15</f>
      </c>
      <c r="R15" s="99" t="str">
        <f>B15</f>
        <v>今治南</v>
      </c>
    </row>
    <row r="16" spans="1:17" ht="29.25" customHeight="1" thickBot="1">
      <c r="A16" s="73"/>
      <c r="B16" s="74"/>
      <c r="C16" s="74"/>
      <c r="D16" s="75"/>
      <c r="E16" s="75"/>
      <c r="F16" s="75"/>
      <c r="G16" s="75"/>
      <c r="H16" s="75"/>
      <c r="I16" s="73"/>
      <c r="J16" s="73"/>
      <c r="K16" s="73"/>
      <c r="L16" s="67"/>
      <c r="M16" s="69"/>
      <c r="N16" s="69"/>
      <c r="O16" s="69"/>
      <c r="P16" s="69"/>
      <c r="Q16" s="67"/>
    </row>
    <row r="17" spans="1:16" ht="29.25" customHeight="1" thickBot="1">
      <c r="A17" s="379" t="s">
        <v>295</v>
      </c>
      <c r="B17" s="380"/>
      <c r="C17" s="34" t="s">
        <v>298</v>
      </c>
      <c r="D17" s="35" t="str">
        <f>IF('予選ﾘｰｸﾞ順位'!M8="","",'予選ﾘｰｸﾞ順位'!M8)</f>
        <v>高松工芸Ｂ</v>
      </c>
      <c r="E17" s="36" t="str">
        <f>IF('予選ﾘｰｸﾞ順位'!N8="","",'予選ﾘｰｸﾞ順位'!N8)</f>
        <v>金光学園Ｂ</v>
      </c>
      <c r="F17" s="36" t="str">
        <f>IF('予選ﾘｰｸﾞ順位'!O8="","",'予選ﾘｰｸﾞ順位'!O8)</f>
        <v>新田</v>
      </c>
      <c r="G17" s="36" t="str">
        <f>IF('予選ﾘｰｸﾞ順位'!P8="","",'予選ﾘｰｸﾞ順位'!P8)</f>
        <v>奈良北</v>
      </c>
      <c r="H17" s="36" t="str">
        <f>IF('予選ﾘｰｸﾞ順位'!Q8="","",'予選ﾘｰｸﾞ順位'!Q8)</f>
        <v>奈良朱雀</v>
      </c>
      <c r="I17" s="37" t="s">
        <v>28</v>
      </c>
      <c r="J17" s="38" t="s">
        <v>29</v>
      </c>
      <c r="K17" s="41" t="s">
        <v>34</v>
      </c>
      <c r="L17" s="99"/>
      <c r="M17" s="215" t="s">
        <v>30</v>
      </c>
      <c r="N17" s="216" t="s">
        <v>31</v>
      </c>
      <c r="O17" s="216" t="s">
        <v>32</v>
      </c>
      <c r="P17" s="216" t="s">
        <v>33</v>
      </c>
    </row>
    <row r="18" spans="1:18" ht="29.25" customHeight="1">
      <c r="A18" s="42" t="s">
        <v>86</v>
      </c>
      <c r="B18" s="387" t="str">
        <f>IF(D17="","",D17)</f>
        <v>高松工芸Ｂ</v>
      </c>
      <c r="C18" s="388"/>
      <c r="D18" s="43"/>
      <c r="E18" s="44" t="s">
        <v>171</v>
      </c>
      <c r="F18" s="44" t="s">
        <v>171</v>
      </c>
      <c r="G18" s="44" t="s">
        <v>171</v>
      </c>
      <c r="H18" s="100" t="s">
        <v>171</v>
      </c>
      <c r="I18" s="45" t="str">
        <f>IF(SUM(M18:P18)=0,"/",M18+O18&amp;"/"&amp;N18+P18)</f>
        <v>/</v>
      </c>
      <c r="J18" s="46">
        <f>IF(SUM(M18:P18)=0,"",M18*2+N18+O18*2)</f>
      </c>
      <c r="K18" s="50">
        <f>IF(SUM(M18:P18)=0,"",RANK(J18,J18:J22,0))</f>
      </c>
      <c r="L18" s="99" t="str">
        <f>B18</f>
        <v>高松工芸Ｂ</v>
      </c>
      <c r="M18" s="47">
        <f>IF(LEFT(H18,1)="3",1,0)+IF(LEFT(G18,1)="3",1,0)+IF(LEFT(F18,1)="3",1,0)+IF(LEFT(E18,1)="3",1,0)+IF(LEFT(D18,1)="3",1,0)</f>
        <v>0</v>
      </c>
      <c r="N18" s="48">
        <f>IF(RIGHT(H18,1)="3",1,0)+IF(RIGHT(G18,1)="3",1,0)+IF(RIGHT(F18,1)="3",1,0)+IF(RIGHT(E18,1)="3",1,0)+IF(RIGHT(D18,1)="3",1,0)</f>
        <v>0</v>
      </c>
      <c r="O18" s="49">
        <f>IF(LEFT(H18,1)="W",1,0)+IF(LEFT(G18,1)="W",1,0)+IF(LEFT(F18,1)="W",1,0)+IF(LEFT(E18,1)="W",1,0)+IF(LEFT(D18,1)="W",1,0)</f>
        <v>0</v>
      </c>
      <c r="P18" s="49">
        <f>IF(LEFT(H18,1)="L",1,0)+IF(LEFT(G18,1)="L",1,0)+IF(LEFT(F18,1)="L",1,0)+IF(LEFT(E18,1)="L",1,0)+IF(LEFT(D18,1)="L",1,0)</f>
        <v>0</v>
      </c>
      <c r="Q18" s="99">
        <f>K18</f>
      </c>
      <c r="R18" s="99" t="str">
        <f>B18</f>
        <v>高松工芸Ｂ</v>
      </c>
    </row>
    <row r="19" spans="1:18" s="72" customFormat="1" ht="29.25" customHeight="1">
      <c r="A19" s="51" t="s">
        <v>87</v>
      </c>
      <c r="B19" s="385" t="str">
        <f>IF(E17="","",E17)</f>
        <v>金光学園Ｂ</v>
      </c>
      <c r="C19" s="386"/>
      <c r="D19" s="101" t="str">
        <f>IF(LEFT(E18,1)="W","L W/O",IF(LEFT(E18,1)="L","W W/O",IF(E18="-","-",RIGHT(E18,1)&amp;"-"&amp;LEFT(E18,1))))</f>
        <v>-</v>
      </c>
      <c r="E19" s="52"/>
      <c r="F19" s="53" t="s">
        <v>171</v>
      </c>
      <c r="G19" s="53" t="s">
        <v>171</v>
      </c>
      <c r="H19" s="102" t="s">
        <v>171</v>
      </c>
      <c r="I19" s="54" t="str">
        <f>IF(SUM(M19:P19)=0,"/",M19+O19&amp;"/"&amp;N19+P19)</f>
        <v>/</v>
      </c>
      <c r="J19" s="55">
        <f>IF(SUM(M19:P19)=0,"",M19*2+N19+O19*2)</f>
      </c>
      <c r="K19" s="59">
        <f>IF(SUM(M19:P19)=0,"",RANK(J19,J18:J22,0))</f>
      </c>
      <c r="L19" s="99" t="str">
        <f>B19</f>
        <v>金光学園Ｂ</v>
      </c>
      <c r="M19" s="56">
        <f>IF(LEFT(H19,1)="3",1,0)+IF(LEFT(G19,1)="3",1,0)+IF(LEFT(F19,1)="3",1,0)+IF(LEFT(E19,1)="3",1,0)+IF(LEFT(D19,1)="3",1,0)</f>
        <v>0</v>
      </c>
      <c r="N19" s="57">
        <f>IF(RIGHT(H19,1)="3",1,0)+IF(RIGHT(G19,1)="3",1,0)+IF(RIGHT(F19,1)="3",1,0)+IF(RIGHT(E19,1)="3",1,0)+IF(RIGHT(D19,1)="3",1,0)</f>
        <v>0</v>
      </c>
      <c r="O19" s="58">
        <f>IF(LEFT(H19,1)="W",1,0)+IF(LEFT(G19,1)="W",1,0)+IF(LEFT(F19,1)="W",1,0)+IF(LEFT(E19,1)="W",1,0)+IF(LEFT(D19,1)="W",1,0)</f>
        <v>0</v>
      </c>
      <c r="P19" s="58">
        <f>IF(LEFT(H19,1)="L",1,0)+IF(LEFT(G19,1)="L",1,0)+IF(LEFT(F19,1)="L",1,0)+IF(LEFT(E19,1)="L",1,0)+IF(LEFT(D19,1)="L",1,0)</f>
        <v>0</v>
      </c>
      <c r="Q19" s="99">
        <f>K19</f>
      </c>
      <c r="R19" s="99" t="str">
        <f>B19</f>
        <v>金光学園Ｂ</v>
      </c>
    </row>
    <row r="20" spans="1:18" ht="29.25" customHeight="1">
      <c r="A20" s="51" t="s">
        <v>88</v>
      </c>
      <c r="B20" s="385" t="str">
        <f>IF(F17="","",F17)</f>
        <v>新田</v>
      </c>
      <c r="C20" s="386"/>
      <c r="D20" s="101" t="str">
        <f>IF(LEFT(F18,1)="W","L W/O",IF(LEFT(F18,1)="L","W W/O",IF(F18="-","-",RIGHT(F18,1)&amp;"-"&amp;LEFT(F18,1))))</f>
        <v>-</v>
      </c>
      <c r="E20" s="103" t="str">
        <f>IF(LEFT(F19,1)="W","L W/O",IF(LEFT(F19,1)="L","W W/O",IF(F19="-","-",RIGHT(F19,1)&amp;"-"&amp;LEFT(F19,1))))</f>
        <v>-</v>
      </c>
      <c r="F20" s="52"/>
      <c r="G20" s="53" t="s">
        <v>171</v>
      </c>
      <c r="H20" s="102" t="s">
        <v>171</v>
      </c>
      <c r="I20" s="54" t="str">
        <f>IF(SUM(M20:P20)=0,"/",M20+O20&amp;"/"&amp;N20+P20)</f>
        <v>/</v>
      </c>
      <c r="J20" s="55">
        <f>IF(SUM(M20:P20)=0,"",M20*2+N20+O20*2)</f>
      </c>
      <c r="K20" s="59">
        <f>IF(SUM(M20:P20)=0,"",RANK(J20,J18:J22,0))</f>
      </c>
      <c r="L20" s="99" t="str">
        <f>B20</f>
        <v>新田</v>
      </c>
      <c r="M20" s="56">
        <f>IF(LEFT(H20,1)="3",1,0)+IF(LEFT(G20,1)="3",1,0)+IF(LEFT(F20,1)="3",1,0)+IF(LEFT(E20,1)="3",1,0)+IF(LEFT(D20,1)="3",1,0)</f>
        <v>0</v>
      </c>
      <c r="N20" s="57">
        <f>IF(RIGHT(H20,1)="3",1,0)+IF(RIGHT(G20,1)="3",1,0)+IF(RIGHT(F20,1)="3",1,0)+IF(RIGHT(E20,1)="3",1,0)+IF(RIGHT(D20,1)="3",1,0)</f>
        <v>0</v>
      </c>
      <c r="O20" s="58">
        <f>IF(LEFT(H20,1)="W",1,0)+IF(LEFT(G20,1)="W",1,0)+IF(LEFT(F20,1)="W",1,0)+IF(LEFT(E20,1)="W",1,0)+IF(LEFT(D20,1)="W",1,0)</f>
        <v>0</v>
      </c>
      <c r="P20" s="58">
        <f>IF(LEFT(H20,1)="L",1,0)+IF(LEFT(G20,1)="L",1,0)+IF(LEFT(F20,1)="L",1,0)+IF(LEFT(E20,1)="L",1,0)+IF(LEFT(D20,1)="L",1,0)</f>
        <v>0</v>
      </c>
      <c r="Q20" s="99">
        <f>K20</f>
      </c>
      <c r="R20" s="99" t="str">
        <f>B20</f>
        <v>新田</v>
      </c>
    </row>
    <row r="21" spans="1:18" ht="29.25" customHeight="1">
      <c r="A21" s="51" t="s">
        <v>89</v>
      </c>
      <c r="B21" s="385" t="str">
        <f>IF(G17="","",G17)</f>
        <v>奈良北</v>
      </c>
      <c r="C21" s="386"/>
      <c r="D21" s="101" t="str">
        <f>IF(LEFT(G18,1)="W","L W/O",IF(LEFT(G18,1)="L","W W/O",IF(G18="-","-",RIGHT(G18,1)&amp;"-"&amp;LEFT(G18,1))))</f>
        <v>-</v>
      </c>
      <c r="E21" s="103" t="str">
        <f>IF(LEFT(G19,1)="W","L W/O",IF(LEFT(G19,1)="L","W W/O",IF(G19="-","-",RIGHT(G19,1)&amp;"-"&amp;LEFT(G19,1))))</f>
        <v>-</v>
      </c>
      <c r="F21" s="103" t="str">
        <f>IF(LEFT(G20,1)="W","L W/O",IF(LEFT(G20,1)="L","W W/O",IF(G20="-","-",RIGHT(G20,1)&amp;"-"&amp;LEFT(G20,1))))</f>
        <v>-</v>
      </c>
      <c r="G21" s="52"/>
      <c r="H21" s="102" t="s">
        <v>171</v>
      </c>
      <c r="I21" s="54" t="str">
        <f>IF(SUM(M21:P21)=0,"/",M21+O21&amp;"/"&amp;N21+P21)</f>
        <v>/</v>
      </c>
      <c r="J21" s="55">
        <f>IF(SUM(M21:P21)=0,"",M21*2+N21+O21*2)</f>
      </c>
      <c r="K21" s="59">
        <f>IF(SUM(M21:P21)=0,"",RANK(J21,J18:J22,0))</f>
      </c>
      <c r="L21" s="99" t="str">
        <f>B21</f>
        <v>奈良北</v>
      </c>
      <c r="M21" s="56">
        <f>IF(LEFT(H21,1)="3",1,0)+IF(LEFT(G21,1)="3",1,0)+IF(LEFT(F21,1)="3",1,0)+IF(LEFT(E21,1)="3",1,0)+IF(LEFT(D21,1)="3",1,0)</f>
        <v>0</v>
      </c>
      <c r="N21" s="57">
        <f>IF(RIGHT(H21,1)="3",1,0)+IF(RIGHT(G21,1)="3",1,0)+IF(RIGHT(F21,1)="3",1,0)+IF(RIGHT(E21,1)="3",1,0)+IF(RIGHT(D21,1)="3",1,0)</f>
        <v>0</v>
      </c>
      <c r="O21" s="58">
        <f>IF(LEFT(H21,1)="W",1,0)+IF(LEFT(G21,1)="W",1,0)+IF(LEFT(F21,1)="W",1,0)+IF(LEFT(E21,1)="W",1,0)+IF(LEFT(D21,1)="W",1,0)</f>
        <v>0</v>
      </c>
      <c r="P21" s="58">
        <f>IF(LEFT(H21,1)="L",1,0)+IF(LEFT(G21,1)="L",1,0)+IF(LEFT(F21,1)="L",1,0)+IF(LEFT(E21,1)="L",1,0)+IF(LEFT(D21,1)="L",1,0)</f>
        <v>0</v>
      </c>
      <c r="Q21" s="99">
        <f>K21</f>
      </c>
      <c r="R21" s="99" t="str">
        <f>B21</f>
        <v>奈良北</v>
      </c>
    </row>
    <row r="22" spans="1:18" ht="29.25" customHeight="1" thickBot="1">
      <c r="A22" s="60" t="s">
        <v>179</v>
      </c>
      <c r="B22" s="368" t="str">
        <f>IF(H17="","",H17)</f>
        <v>奈良朱雀</v>
      </c>
      <c r="C22" s="369"/>
      <c r="D22" s="104" t="str">
        <f>IF(LEFT(H18,1)="W","L W/O",IF(LEFT(H18,1)="L","W W/O",IF(H18="-","-",RIGHT(H18,1)&amp;"-"&amp;LEFT(H18,1))))</f>
        <v>-</v>
      </c>
      <c r="E22" s="105" t="str">
        <f>IF(LEFT(H19,1)="W","L W/O",IF(LEFT(H19,1)="L","W W/O",IF(H19="-","-",RIGHT(H19,1)&amp;"-"&amp;LEFT(H19,1))))</f>
        <v>-</v>
      </c>
      <c r="F22" s="105" t="str">
        <f>IF(LEFT(H20,1)="W","L W/O",IF(LEFT(H20,1)="L","W W/O",IF(H20="-","-",RIGHT(H20,1)&amp;"-"&amp;LEFT(H20,1))))</f>
        <v>-</v>
      </c>
      <c r="G22" s="105" t="str">
        <f>IF(LEFT(H21,1)="W","L W/O",IF(LEFT(H21,1)="L","W W/O",IF(H21="-","-",RIGHT(H21,1)&amp;"-"&amp;LEFT(H21,1))))</f>
        <v>-</v>
      </c>
      <c r="H22" s="106"/>
      <c r="I22" s="61" t="str">
        <f>IF(SUM(M22:P22)=0,"/",M22+O22&amp;"/"&amp;N22+P22)</f>
        <v>/</v>
      </c>
      <c r="J22" s="62">
        <f>IF(SUM(M22:P22)=0,"",M22*2+N22+O22*2)</f>
      </c>
      <c r="K22" s="66">
        <f>IF(SUM(M22:P22)=0,"",RANK(J22,J18:J22,0))</f>
      </c>
      <c r="L22" s="107" t="str">
        <f>B22</f>
        <v>奈良朱雀</v>
      </c>
      <c r="M22" s="63">
        <f>IF(LEFT(H22,1)="3",1,0)+IF(LEFT(G22,1)="3",1,0)+IF(LEFT(F22,1)="3",1,0)+IF(LEFT(E22,1)="3",1,0)+IF(LEFT(D22,1)="3",1,0)</f>
        <v>0</v>
      </c>
      <c r="N22" s="64">
        <f>IF(RIGHT(H22,1)="3",1,0)+IF(RIGHT(G22,1)="3",1,0)+IF(RIGHT(F22,1)="3",1,0)+IF(RIGHT(E22,1)="3",1,0)+IF(RIGHT(D22,1)="3",1,0)</f>
        <v>0</v>
      </c>
      <c r="O22" s="65">
        <f>IF(LEFT(H22,1)="W",1,0)+IF(LEFT(G22,1)="W",1,0)+IF(LEFT(F22,1)="W",1,0)+IF(LEFT(E22,1)="W",1,0)+IF(LEFT(D22,1)="W",1,0)</f>
        <v>0</v>
      </c>
      <c r="P22" s="65">
        <f>IF(LEFT(H22,1)="L",1,0)+IF(LEFT(G22,1)="L",1,0)+IF(LEFT(F22,1)="L",1,0)+IF(LEFT(E22,1)="L",1,0)+IF(LEFT(D22,1)="L",1,0)</f>
        <v>0</v>
      </c>
      <c r="Q22" s="99">
        <f>K22</f>
      </c>
      <c r="R22" s="99" t="str">
        <f>B22</f>
        <v>奈良朱雀</v>
      </c>
    </row>
    <row r="23" spans="1:17" ht="29.25" customHeight="1" thickBot="1">
      <c r="A23" s="67"/>
      <c r="B23" s="77"/>
      <c r="C23" s="77"/>
      <c r="D23" s="75"/>
      <c r="E23" s="75"/>
      <c r="F23" s="75"/>
      <c r="G23" s="75"/>
      <c r="H23" s="75"/>
      <c r="I23" s="73"/>
      <c r="J23" s="73"/>
      <c r="K23" s="73"/>
      <c r="L23" s="67"/>
      <c r="M23" s="76"/>
      <c r="N23" s="76"/>
      <c r="O23" s="76"/>
      <c r="P23" s="76"/>
      <c r="Q23" s="67"/>
    </row>
    <row r="24" spans="1:18" s="67" customFormat="1" ht="29.25" customHeight="1" thickBot="1">
      <c r="A24" s="78"/>
      <c r="B24" s="381" t="s">
        <v>36</v>
      </c>
      <c r="C24" s="382"/>
      <c r="D24" s="79" t="s">
        <v>37</v>
      </c>
      <c r="E24" s="80" t="s">
        <v>38</v>
      </c>
      <c r="F24" s="80" t="s">
        <v>39</v>
      </c>
      <c r="G24" s="80" t="s">
        <v>40</v>
      </c>
      <c r="H24" s="81" t="s">
        <v>41</v>
      </c>
      <c r="I24" s="79" t="s">
        <v>42</v>
      </c>
      <c r="J24" s="359" t="s">
        <v>43</v>
      </c>
      <c r="K24" s="359"/>
      <c r="L24" s="359" t="s">
        <v>44</v>
      </c>
      <c r="M24" s="359"/>
      <c r="N24" s="359"/>
      <c r="O24" s="359"/>
      <c r="P24" s="359"/>
      <c r="Q24" s="360"/>
      <c r="R24" s="121"/>
    </row>
    <row r="25" spans="2:18" s="67" customFormat="1" ht="29.25" customHeight="1">
      <c r="B25" s="389" t="s">
        <v>300</v>
      </c>
      <c r="C25" s="390"/>
      <c r="D25" s="88" t="s">
        <v>109</v>
      </c>
      <c r="E25" s="89" t="s">
        <v>46</v>
      </c>
      <c r="F25" s="89" t="s">
        <v>47</v>
      </c>
      <c r="G25" s="89" t="s">
        <v>48</v>
      </c>
      <c r="H25" s="90" t="s">
        <v>49</v>
      </c>
      <c r="I25" s="218" t="s">
        <v>0</v>
      </c>
      <c r="J25" s="361" t="s">
        <v>51</v>
      </c>
      <c r="K25" s="361"/>
      <c r="L25" s="361" t="s">
        <v>50</v>
      </c>
      <c r="M25" s="361"/>
      <c r="N25" s="361"/>
      <c r="O25" s="361"/>
      <c r="P25" s="361"/>
      <c r="Q25" s="362"/>
      <c r="R25" s="121"/>
    </row>
    <row r="26" spans="2:18" s="67" customFormat="1" ht="29.25" customHeight="1">
      <c r="B26" s="391" t="s">
        <v>301</v>
      </c>
      <c r="C26" s="392"/>
      <c r="D26" s="122" t="s">
        <v>45</v>
      </c>
      <c r="E26" s="123" t="s">
        <v>56</v>
      </c>
      <c r="F26" s="123" t="s">
        <v>117</v>
      </c>
      <c r="G26" s="123" t="s">
        <v>58</v>
      </c>
      <c r="H26" s="124" t="s">
        <v>111</v>
      </c>
      <c r="I26" s="219" t="s">
        <v>2</v>
      </c>
      <c r="J26" s="351" t="s">
        <v>61</v>
      </c>
      <c r="K26" s="351"/>
      <c r="L26" s="351" t="s">
        <v>60</v>
      </c>
      <c r="M26" s="351"/>
      <c r="N26" s="351"/>
      <c r="O26" s="351"/>
      <c r="P26" s="351"/>
      <c r="Q26" s="363"/>
      <c r="R26" s="121"/>
    </row>
    <row r="27" spans="2:18" s="67" customFormat="1" ht="29.25" customHeight="1">
      <c r="B27" s="393" t="s">
        <v>302</v>
      </c>
      <c r="C27" s="394"/>
      <c r="D27" s="125" t="s">
        <v>55</v>
      </c>
      <c r="E27" s="126" t="s">
        <v>113</v>
      </c>
      <c r="F27" s="126" t="s">
        <v>57</v>
      </c>
      <c r="G27" s="126" t="s">
        <v>118</v>
      </c>
      <c r="H27" s="127" t="s">
        <v>59</v>
      </c>
      <c r="I27" s="219" t="s">
        <v>4</v>
      </c>
      <c r="J27" s="351" t="s">
        <v>64</v>
      </c>
      <c r="K27" s="351"/>
      <c r="L27" s="351" t="s">
        <v>63</v>
      </c>
      <c r="M27" s="351"/>
      <c r="N27" s="351"/>
      <c r="O27" s="351"/>
      <c r="P27" s="351"/>
      <c r="Q27" s="363"/>
      <c r="R27" s="121"/>
    </row>
    <row r="28" spans="2:18" s="67" customFormat="1" ht="29.25" customHeight="1">
      <c r="B28" s="389" t="s">
        <v>303</v>
      </c>
      <c r="C28" s="390"/>
      <c r="D28" s="88" t="s">
        <v>206</v>
      </c>
      <c r="E28" s="89" t="s">
        <v>207</v>
      </c>
      <c r="F28" s="89" t="s">
        <v>203</v>
      </c>
      <c r="G28" s="89" t="s">
        <v>201</v>
      </c>
      <c r="H28" s="90" t="s">
        <v>189</v>
      </c>
      <c r="I28" s="219" t="s">
        <v>6</v>
      </c>
      <c r="J28" s="351" t="s">
        <v>69</v>
      </c>
      <c r="K28" s="351"/>
      <c r="L28" s="351" t="s">
        <v>68</v>
      </c>
      <c r="M28" s="351"/>
      <c r="N28" s="351"/>
      <c r="O28" s="351"/>
      <c r="P28" s="351"/>
      <c r="Q28" s="363"/>
      <c r="R28" s="121"/>
    </row>
    <row r="29" spans="2:18" s="67" customFormat="1" ht="29.25" customHeight="1">
      <c r="B29" s="383" t="s">
        <v>304</v>
      </c>
      <c r="C29" s="384"/>
      <c r="D29" s="85" t="s">
        <v>204</v>
      </c>
      <c r="E29" s="86" t="s">
        <v>202</v>
      </c>
      <c r="F29" s="86" t="s">
        <v>208</v>
      </c>
      <c r="G29" s="86" t="s">
        <v>205</v>
      </c>
      <c r="H29" s="87" t="s">
        <v>209</v>
      </c>
      <c r="I29" s="219" t="s">
        <v>8</v>
      </c>
      <c r="J29" s="351" t="s">
        <v>73</v>
      </c>
      <c r="K29" s="351"/>
      <c r="L29" s="351" t="s">
        <v>72</v>
      </c>
      <c r="M29" s="351"/>
      <c r="N29" s="351"/>
      <c r="O29" s="351"/>
      <c r="P29" s="351"/>
      <c r="Q29" s="363"/>
      <c r="R29" s="121"/>
    </row>
    <row r="30" spans="2:18" s="67" customFormat="1" ht="29.25" customHeight="1">
      <c r="B30" s="376" t="s">
        <v>305</v>
      </c>
      <c r="C30" s="377"/>
      <c r="D30" s="82" t="s">
        <v>211</v>
      </c>
      <c r="E30" s="83" t="s">
        <v>210</v>
      </c>
      <c r="F30" s="83" t="s">
        <v>214</v>
      </c>
      <c r="G30" s="83" t="s">
        <v>217</v>
      </c>
      <c r="H30" s="84" t="s">
        <v>219</v>
      </c>
      <c r="I30" s="281" t="s">
        <v>395</v>
      </c>
      <c r="J30" s="352" t="s">
        <v>396</v>
      </c>
      <c r="K30" s="351"/>
      <c r="L30" s="353" t="s">
        <v>25</v>
      </c>
      <c r="M30" s="353"/>
      <c r="N30" s="353"/>
      <c r="O30" s="353"/>
      <c r="P30" s="353"/>
      <c r="Q30" s="354"/>
      <c r="R30" s="121"/>
    </row>
    <row r="31" spans="1:20" ht="29.25" customHeight="1" thickBot="1">
      <c r="A31" s="91"/>
      <c r="B31" s="355" t="s">
        <v>306</v>
      </c>
      <c r="C31" s="356"/>
      <c r="D31" s="92" t="s">
        <v>216</v>
      </c>
      <c r="E31" s="93" t="s">
        <v>218</v>
      </c>
      <c r="F31" s="93" t="s">
        <v>212</v>
      </c>
      <c r="G31" s="93" t="s">
        <v>213</v>
      </c>
      <c r="H31" s="94" t="s">
        <v>215</v>
      </c>
      <c r="I31" s="217" t="s">
        <v>52</v>
      </c>
      <c r="J31" s="357" t="s">
        <v>25</v>
      </c>
      <c r="K31" s="357"/>
      <c r="L31" s="357" t="s">
        <v>25</v>
      </c>
      <c r="M31" s="357"/>
      <c r="N31" s="357"/>
      <c r="O31" s="357"/>
      <c r="P31" s="357"/>
      <c r="Q31" s="358"/>
      <c r="R31" s="121"/>
      <c r="S31" s="67"/>
      <c r="T31" s="67"/>
    </row>
    <row r="32" spans="1:20" ht="29.25" customHeight="1">
      <c r="A32" s="91"/>
      <c r="B32" s="128"/>
      <c r="C32" s="128"/>
      <c r="D32" s="129"/>
      <c r="E32" s="129"/>
      <c r="F32" s="129"/>
      <c r="G32" s="129"/>
      <c r="H32" s="129"/>
      <c r="R32" s="121"/>
      <c r="S32" s="67"/>
      <c r="T32" s="67"/>
    </row>
    <row r="33" spans="1:20" ht="29.25" customHeight="1">
      <c r="A33" s="91"/>
      <c r="F33" s="97"/>
      <c r="I33" s="129"/>
      <c r="J33" s="130"/>
      <c r="K33" s="130"/>
      <c r="L33" s="130"/>
      <c r="M33" s="130"/>
      <c r="N33" s="130"/>
      <c r="O33" s="130"/>
      <c r="P33" s="130"/>
      <c r="Q33" s="130"/>
      <c r="R33" s="121"/>
      <c r="S33" s="67"/>
      <c r="T33" s="67"/>
    </row>
  </sheetData>
  <sheetProtection/>
  <mergeCells count="52">
    <mergeCell ref="J27:K27"/>
    <mergeCell ref="J28:K28"/>
    <mergeCell ref="J30:K30"/>
    <mergeCell ref="L30:Q30"/>
    <mergeCell ref="L29:Q29"/>
    <mergeCell ref="B31:C31"/>
    <mergeCell ref="J31:K31"/>
    <mergeCell ref="L31:Q31"/>
    <mergeCell ref="J24:K24"/>
    <mergeCell ref="L24:Q24"/>
    <mergeCell ref="J29:K29"/>
    <mergeCell ref="L25:Q25"/>
    <mergeCell ref="L26:Q26"/>
    <mergeCell ref="L27:Q27"/>
    <mergeCell ref="L28:Q28"/>
    <mergeCell ref="J25:K25"/>
    <mergeCell ref="J26:K26"/>
    <mergeCell ref="J6:K6"/>
    <mergeCell ref="J7:K7"/>
    <mergeCell ref="J8:K8"/>
    <mergeCell ref="J2:K2"/>
    <mergeCell ref="J3:K3"/>
    <mergeCell ref="J4:K4"/>
    <mergeCell ref="J5:K5"/>
    <mergeCell ref="B30:C30"/>
    <mergeCell ref="A1:B1"/>
    <mergeCell ref="C1:D1"/>
    <mergeCell ref="A2:B2"/>
    <mergeCell ref="A17:B17"/>
    <mergeCell ref="B24:C24"/>
    <mergeCell ref="B22:C22"/>
    <mergeCell ref="B29:C29"/>
    <mergeCell ref="B7:C7"/>
    <mergeCell ref="A10:B10"/>
    <mergeCell ref="B12:C12"/>
    <mergeCell ref="B15:C15"/>
    <mergeCell ref="B3:C3"/>
    <mergeCell ref="B4:C4"/>
    <mergeCell ref="B5:C5"/>
    <mergeCell ref="B6:C6"/>
    <mergeCell ref="B11:C11"/>
    <mergeCell ref="B8:C8"/>
    <mergeCell ref="B28:C28"/>
    <mergeCell ref="B20:C20"/>
    <mergeCell ref="B26:C26"/>
    <mergeCell ref="B13:C13"/>
    <mergeCell ref="B14:C14"/>
    <mergeCell ref="B25:C25"/>
    <mergeCell ref="B21:C21"/>
    <mergeCell ref="B19:C19"/>
    <mergeCell ref="B18:C18"/>
    <mergeCell ref="B27:C27"/>
  </mergeCells>
  <conditionalFormatting sqref="F33:F37 D33:D37">
    <cfRule type="expression" priority="1" dxfId="0" stopIfTrue="1">
      <formula>ISERROR(D33)=TRUE</formula>
    </cfRule>
  </conditionalFormatting>
  <dataValidations count="1">
    <dataValidation allowBlank="1" showInputMessage="1" showErrorMessage="1" imeMode="off" sqref="E3:I3 G13 H12:H14 E11:H11 F12:G12 F4:G4 G5 H4:H6 I4:I7 G20 H19:H21 E18:H18 F19: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1"/>
  <headerFooter alignWithMargins="0">
    <oddFooter>&amp;C&amp;"ＭＳ 明朝,標準"－21－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T32"/>
  <sheetViews>
    <sheetView workbookViewId="0" topLeftCell="A1">
      <selection activeCell="P17" sqref="P17"/>
    </sheetView>
  </sheetViews>
  <sheetFormatPr defaultColWidth="9.00390625" defaultRowHeight="25.5" customHeight="1"/>
  <cols>
    <col min="1" max="2" width="4.625" style="33" customWidth="1"/>
    <col min="3" max="9" width="10.625" style="33" customWidth="1"/>
    <col min="10" max="10" width="5.625" style="33" customWidth="1"/>
    <col min="11" max="12" width="5.50390625" style="33" customWidth="1"/>
    <col min="13" max="16" width="5.625" style="33" hidden="1" customWidth="1"/>
    <col min="17" max="17" width="5.625" style="33" customWidth="1"/>
    <col min="18" max="18" width="8.625" style="99" customWidth="1"/>
    <col min="19" max="20" width="2.875" style="33" customWidth="1"/>
    <col min="21" max="16384" width="9.00390625" style="33" customWidth="1"/>
  </cols>
  <sheetData>
    <row r="1" spans="1:18" s="1" customFormat="1" ht="29.25" customHeight="1" thickBot="1">
      <c r="A1" s="378" t="s">
        <v>21</v>
      </c>
      <c r="B1" s="378"/>
      <c r="C1" s="378" t="s">
        <v>26</v>
      </c>
      <c r="D1" s="378"/>
      <c r="E1" s="31" t="s">
        <v>80</v>
      </c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98"/>
    </row>
    <row r="2" spans="1:16" ht="29.25" customHeight="1" thickBot="1">
      <c r="A2" s="379" t="s">
        <v>390</v>
      </c>
      <c r="B2" s="380"/>
      <c r="C2" s="34" t="s">
        <v>313</v>
      </c>
      <c r="D2" s="35" t="str">
        <f>IF('予選ﾘｰｸﾞ順位'!B9="","",'予選ﾘｰｸﾞ順位'!B9)</f>
        <v>平城Ｂ</v>
      </c>
      <c r="E2" s="36" t="str">
        <f>IF('予選ﾘｰｸﾞ順位'!C9="","",'予選ﾘｰｸﾞ順位'!C9)</f>
        <v>観音寺一Ｂ</v>
      </c>
      <c r="F2" s="36" t="str">
        <f>IF('予選ﾘｰｸﾞ順位'!D9="","",'予選ﾘｰｸﾞ順位'!D9)</f>
        <v>志度</v>
      </c>
      <c r="G2" s="36" t="str">
        <f>IF('予選ﾘｰｸﾞ順位'!E9="","",'予選ﾘｰｸﾞ順位'!E9)</f>
        <v>松山商業Ｂ</v>
      </c>
      <c r="H2" s="36" t="str">
        <f>IF('予選ﾘｰｸﾞ順位'!F9="","",'予選ﾘｰｸﾞ順位'!F9)</f>
        <v>篠山産業</v>
      </c>
      <c r="I2" s="37" t="s">
        <v>28</v>
      </c>
      <c r="J2" s="38" t="s">
        <v>29</v>
      </c>
      <c r="K2" s="41" t="s">
        <v>34</v>
      </c>
      <c r="L2" s="99"/>
      <c r="M2" s="39" t="s">
        <v>30</v>
      </c>
      <c r="N2" s="40" t="s">
        <v>31</v>
      </c>
      <c r="O2" s="40" t="s">
        <v>32</v>
      </c>
      <c r="P2" s="40" t="s">
        <v>33</v>
      </c>
    </row>
    <row r="3" spans="1:18" ht="29.25" customHeight="1">
      <c r="A3" s="42" t="s">
        <v>309</v>
      </c>
      <c r="B3" s="387" t="str">
        <f>IF(D2="","",D2)</f>
        <v>平城Ｂ</v>
      </c>
      <c r="C3" s="388"/>
      <c r="D3" s="43"/>
      <c r="E3" s="44" t="s">
        <v>171</v>
      </c>
      <c r="F3" s="44" t="s">
        <v>171</v>
      </c>
      <c r="G3" s="44" t="s">
        <v>171</v>
      </c>
      <c r="H3" s="100" t="s">
        <v>171</v>
      </c>
      <c r="I3" s="45" t="str">
        <f>IF(SUM(M3:P3)=0,"/",M3+O3&amp;"/"&amp;N3+P3)</f>
        <v>/</v>
      </c>
      <c r="J3" s="46">
        <f>IF(SUM(M3:P3)=0,"",M3*2+N3+O3*2)</f>
      </c>
      <c r="K3" s="50">
        <f>IF(SUM(M3:P3)=0,"",RANK(J3,J3:J7,0))</f>
      </c>
      <c r="L3" s="99" t="str">
        <f>B3</f>
        <v>平城Ｂ</v>
      </c>
      <c r="M3" s="47">
        <f>IF(LEFT(H3,1)="3",1,0)+IF(LEFT(G3,1)="3",1,0)+IF(LEFT(F3,1)="3",1,0)+IF(LEFT(E3,1)="3",1,0)+IF(LEFT(D3,1)="3",1,0)</f>
        <v>0</v>
      </c>
      <c r="N3" s="48">
        <f>IF(RIGHT(H3,1)="3",1,0)+IF(RIGHT(G3,1)="3",1,0)+IF(RIGHT(F3,1)="3",1,0)+IF(RIGHT(E3,1)="3",1,0)+IF(RIGHT(D3,1)="3",1,0)</f>
        <v>0</v>
      </c>
      <c r="O3" s="49">
        <f>IF(LEFT(H3,1)="W",1,0)+IF(LEFT(G3,1)="W",1,0)+IF(LEFT(F3,1)="W",1,0)+IF(LEFT(E3,1)="W",1,0)+IF(LEFT(D3,1)="W",1,0)</f>
        <v>0</v>
      </c>
      <c r="P3" s="49">
        <f>IF(LEFT(H3,1)="L",1,0)+IF(LEFT(G3,1)="L",1,0)+IF(LEFT(F3,1)="L",1,0)+IF(LEFT(E3,1)="L",1,0)+IF(LEFT(D3,1)="L",1,0)</f>
        <v>0</v>
      </c>
      <c r="Q3" s="99">
        <f>K3</f>
      </c>
      <c r="R3" s="99" t="str">
        <f>B3</f>
        <v>平城Ｂ</v>
      </c>
    </row>
    <row r="4" spans="1:18" s="72" customFormat="1" ht="29.25" customHeight="1">
      <c r="A4" s="51" t="s">
        <v>310</v>
      </c>
      <c r="B4" s="385" t="str">
        <f>IF(E2="","",E2)</f>
        <v>観音寺一Ｂ</v>
      </c>
      <c r="C4" s="386"/>
      <c r="D4" s="101" t="str">
        <f>IF(LEFT(E3,1)="W","L W/O",IF(LEFT(E3,1)="L","W W/O",IF(E3="-","-",RIGHT(E3,1)&amp;"-"&amp;LEFT(E3,1))))</f>
        <v>-</v>
      </c>
      <c r="E4" s="52"/>
      <c r="F4" s="53" t="s">
        <v>171</v>
      </c>
      <c r="G4" s="53" t="s">
        <v>171</v>
      </c>
      <c r="H4" s="102" t="s">
        <v>171</v>
      </c>
      <c r="I4" s="54" t="str">
        <f>IF(SUM(M4:P4)=0,"/",M4+O4&amp;"/"&amp;N4+P4)</f>
        <v>/</v>
      </c>
      <c r="J4" s="55">
        <f>IF(SUM(M4:P4)=0,"",M4*2+N4+O4*2)</f>
      </c>
      <c r="K4" s="59">
        <f>IF(SUM(M4:P4)=0,"",RANK(J4,J3:J7,0))</f>
      </c>
      <c r="L4" s="99" t="str">
        <f>B4</f>
        <v>観音寺一Ｂ</v>
      </c>
      <c r="M4" s="56">
        <f>IF(LEFT(H4,1)="3",1,0)+IF(LEFT(G4,1)="3",1,0)+IF(LEFT(F4,1)="3",1,0)+IF(LEFT(E4,1)="3",1,0)+IF(LEFT(D4,1)="3",1,0)</f>
        <v>0</v>
      </c>
      <c r="N4" s="57">
        <f>IF(RIGHT(H4,1)="3",1,0)+IF(RIGHT(G4,1)="3",1,0)+IF(RIGHT(F4,1)="3",1,0)+IF(RIGHT(E4,1)="3",1,0)+IF(RIGHT(D4,1)="3",1,0)</f>
        <v>0</v>
      </c>
      <c r="O4" s="58">
        <f>IF(LEFT(H4,1)="W",1,0)+IF(LEFT(G4,1)="W",1,0)+IF(LEFT(F4,1)="W",1,0)+IF(LEFT(E4,1)="W",1,0)+IF(LEFT(D4,1)="W",1,0)</f>
        <v>0</v>
      </c>
      <c r="P4" s="58">
        <f>IF(LEFT(H4,1)="L",1,0)+IF(LEFT(G4,1)="L",1,0)+IF(LEFT(F4,1)="L",1,0)+IF(LEFT(E4,1)="L",1,0)+IF(LEFT(D4,1)="L",1,0)</f>
        <v>0</v>
      </c>
      <c r="Q4" s="99">
        <f>K4</f>
      </c>
      <c r="R4" s="99" t="str">
        <f>B4</f>
        <v>観音寺一Ｂ</v>
      </c>
    </row>
    <row r="5" spans="1:18" ht="29.25" customHeight="1">
      <c r="A5" s="51" t="s">
        <v>83</v>
      </c>
      <c r="B5" s="385" t="str">
        <f>IF(F2="","",F2)</f>
        <v>志度</v>
      </c>
      <c r="C5" s="386"/>
      <c r="D5" s="101" t="str">
        <f>IF(LEFT(F3,1)="W","L W/O",IF(LEFT(F3,1)="L","W W/O",IF(F3="-","-",RIGHT(F3,1)&amp;"-"&amp;LEFT(F3,1))))</f>
        <v>-</v>
      </c>
      <c r="E5" s="103" t="str">
        <f>IF(LEFT(F4,1)="W","L W/O",IF(LEFT(F4,1)="L","W W/O",IF(F4="-","-",RIGHT(F4,1)&amp;"-"&amp;LEFT(F4,1))))</f>
        <v>-</v>
      </c>
      <c r="F5" s="52"/>
      <c r="G5" s="53" t="s">
        <v>171</v>
      </c>
      <c r="H5" s="102" t="s">
        <v>171</v>
      </c>
      <c r="I5" s="54" t="str">
        <f>IF(SUM(M5:P5)=0,"/",M5+O5&amp;"/"&amp;N5+P5)</f>
        <v>/</v>
      </c>
      <c r="J5" s="55">
        <f>IF(SUM(M5:P5)=0,"",M5*2+N5+O5*2)</f>
      </c>
      <c r="K5" s="59">
        <f>IF(SUM(M5:P5)=0,"",RANK(J5,J3:J7,0))</f>
      </c>
      <c r="L5" s="99" t="str">
        <f>B5</f>
        <v>志度</v>
      </c>
      <c r="M5" s="56">
        <f>IF(LEFT(H5,1)="3",1,0)+IF(LEFT(G5,1)="3",1,0)+IF(LEFT(F5,1)="3",1,0)+IF(LEFT(E5,1)="3",1,0)+IF(LEFT(D5,1)="3",1,0)</f>
        <v>0</v>
      </c>
      <c r="N5" s="57">
        <f>IF(RIGHT(H5,1)="3",1,0)+IF(RIGHT(G5,1)="3",1,0)+IF(RIGHT(F5,1)="3",1,0)+IF(RIGHT(E5,1)="3",1,0)+IF(RIGHT(D5,1)="3",1,0)</f>
        <v>0</v>
      </c>
      <c r="O5" s="58">
        <f>IF(LEFT(H5,1)="W",1,0)+IF(LEFT(G5,1)="W",1,0)+IF(LEFT(F5,1)="W",1,0)+IF(LEFT(E5,1)="W",1,0)+IF(LEFT(D5,1)="W",1,0)</f>
        <v>0</v>
      </c>
      <c r="P5" s="58">
        <f>IF(LEFT(H5,1)="L",1,0)+IF(LEFT(G5,1)="L",1,0)+IF(LEFT(F5,1)="L",1,0)+IF(LEFT(E5,1)="L",1,0)+IF(LEFT(D5,1)="L",1,0)</f>
        <v>0</v>
      </c>
      <c r="Q5" s="99">
        <f>K5</f>
      </c>
      <c r="R5" s="99" t="str">
        <f>B5</f>
        <v>志度</v>
      </c>
    </row>
    <row r="6" spans="1:18" ht="29.25" customHeight="1">
      <c r="A6" s="51" t="s">
        <v>311</v>
      </c>
      <c r="B6" s="385" t="str">
        <f>IF(G2="","",G2)</f>
        <v>松山商業Ｂ</v>
      </c>
      <c r="C6" s="386"/>
      <c r="D6" s="101" t="str">
        <f>IF(LEFT(G3,1)="W","L W/O",IF(LEFT(G3,1)="L","W W/O",IF(G3="-","-",RIGHT(G3,1)&amp;"-"&amp;LEFT(G3,1))))</f>
        <v>-</v>
      </c>
      <c r="E6" s="103" t="str">
        <f>IF(LEFT(G4,1)="W","L W/O",IF(LEFT(G4,1)="L","W W/O",IF(G4="-","-",RIGHT(G4,1)&amp;"-"&amp;LEFT(G4,1))))</f>
        <v>-</v>
      </c>
      <c r="F6" s="103" t="str">
        <f>IF(LEFT(G5,1)="W","L W/O",IF(LEFT(G5,1)="L","W W/O",IF(G5="-","-",RIGHT(G5,1)&amp;"-"&amp;LEFT(G5,1))))</f>
        <v>-</v>
      </c>
      <c r="G6" s="52"/>
      <c r="H6" s="102" t="s">
        <v>171</v>
      </c>
      <c r="I6" s="54" t="str">
        <f>IF(SUM(M6:P6)=0,"/",M6+O6&amp;"/"&amp;N6+P6)</f>
        <v>/</v>
      </c>
      <c r="J6" s="55">
        <f>IF(SUM(M6:P6)=0,"",M6*2+N6+O6*2)</f>
      </c>
      <c r="K6" s="59">
        <f>IF(SUM(M6:P6)=0,"",RANK(J6,J3:J7,0))</f>
      </c>
      <c r="L6" s="99" t="str">
        <f>B6</f>
        <v>松山商業Ｂ</v>
      </c>
      <c r="M6" s="56">
        <f>IF(LEFT(H6,1)="3",1,0)+IF(LEFT(G6,1)="3",1,0)+IF(LEFT(F6,1)="3",1,0)+IF(LEFT(E6,1)="3",1,0)+IF(LEFT(D6,1)="3",1,0)</f>
        <v>0</v>
      </c>
      <c r="N6" s="57">
        <f>IF(RIGHT(H6,1)="3",1,0)+IF(RIGHT(G6,1)="3",1,0)+IF(RIGHT(F6,1)="3",1,0)+IF(RIGHT(E6,1)="3",1,0)+IF(RIGHT(D6,1)="3",1,0)</f>
        <v>0</v>
      </c>
      <c r="O6" s="58">
        <f>IF(LEFT(H6,1)="W",1,0)+IF(LEFT(G6,1)="W",1,0)+IF(LEFT(F6,1)="W",1,0)+IF(LEFT(E6,1)="W",1,0)+IF(LEFT(D6,1)="W",1,0)</f>
        <v>0</v>
      </c>
      <c r="P6" s="58">
        <f>IF(LEFT(H6,1)="L",1,0)+IF(LEFT(G6,1)="L",1,0)+IF(LEFT(F6,1)="L",1,0)+IF(LEFT(E6,1)="L",1,0)+IF(LEFT(D6,1)="L",1,0)</f>
        <v>0</v>
      </c>
      <c r="Q6" s="99">
        <f>K6</f>
      </c>
      <c r="R6" s="99" t="str">
        <f>B6</f>
        <v>松山商業Ｂ</v>
      </c>
    </row>
    <row r="7" spans="1:18" ht="29.25" customHeight="1" thickBot="1">
      <c r="A7" s="60" t="s">
        <v>312</v>
      </c>
      <c r="B7" s="368" t="str">
        <f>IF(H2="","",H2)</f>
        <v>篠山産業</v>
      </c>
      <c r="C7" s="369"/>
      <c r="D7" s="104" t="str">
        <f>IF(LEFT(H3,1)="W","L W/O",IF(LEFT(H3,1)="L","W W/O",IF(H3="-","-",RIGHT(H3,1)&amp;"-"&amp;LEFT(H3,1))))</f>
        <v>-</v>
      </c>
      <c r="E7" s="105" t="str">
        <f>IF(LEFT(H4,1)="W","L W/O",IF(LEFT(H4,1)="L","W W/O",IF(H4="-","-",RIGHT(H4,1)&amp;"-"&amp;LEFT(H4,1))))</f>
        <v>-</v>
      </c>
      <c r="F7" s="105" t="str">
        <f>IF(LEFT(H5,1)="W","L W/O",IF(LEFT(H5,1)="L","W W/O",IF(H5="-","-",RIGHT(H5,1)&amp;"-"&amp;LEFT(H5,1))))</f>
        <v>-</v>
      </c>
      <c r="G7" s="105" t="str">
        <f>IF(LEFT(H6,1)="W","L W/O",IF(LEFT(H6,1)="L","W W/O",IF(H6="-","-",RIGHT(H6,1)&amp;"-"&amp;LEFT(H6,1))))</f>
        <v>-</v>
      </c>
      <c r="H7" s="106"/>
      <c r="I7" s="61" t="str">
        <f>IF(SUM(M7:P7)=0,"/",M7+O7&amp;"/"&amp;N7+P7)</f>
        <v>/</v>
      </c>
      <c r="J7" s="62">
        <f>IF(SUM(M7:P7)=0,"",M7*2+N7+O7*2)</f>
      </c>
      <c r="K7" s="66">
        <f>IF(SUM(M7:P7)=0,"",RANK(J7,J3:J7,0))</f>
      </c>
      <c r="L7" s="107" t="str">
        <f>B7</f>
        <v>篠山産業</v>
      </c>
      <c r="M7" s="212">
        <f>IF(LEFT(H7,1)="3",1,0)+IF(LEFT(G7,1)="3",1,0)+IF(LEFT(F7,1)="3",1,0)+IF(LEFT(E7,1)="3",1,0)+IF(LEFT(D7,1)="3",1,0)</f>
        <v>0</v>
      </c>
      <c r="N7" s="213">
        <f>IF(RIGHT(H7,1)="3",1,0)+IF(RIGHT(G7,1)="3",1,0)+IF(RIGHT(F7,1)="3",1,0)+IF(RIGHT(E7,1)="3",1,0)+IF(RIGHT(D7,1)="3",1,0)</f>
        <v>0</v>
      </c>
      <c r="O7" s="214">
        <f>IF(LEFT(H7,1)="W",1,0)+IF(LEFT(G7,1)="W",1,0)+IF(LEFT(F7,1)="W",1,0)+IF(LEFT(E7,1)="W",1,0)+IF(LEFT(D7,1)="W",1,0)</f>
        <v>0</v>
      </c>
      <c r="P7" s="214">
        <f>IF(LEFT(H7,1)="L",1,0)+IF(LEFT(G7,1)="L",1,0)+IF(LEFT(F7,1)="L",1,0)+IF(LEFT(E7,1)="L",1,0)+IF(LEFT(D7,1)="L",1,0)</f>
        <v>0</v>
      </c>
      <c r="Q7" s="99">
        <f>K7</f>
      </c>
      <c r="R7" s="99" t="str">
        <f>B7</f>
        <v>篠山産業</v>
      </c>
    </row>
    <row r="8" spans="1:17" ht="29.25" customHeight="1" thickBot="1">
      <c r="A8" s="67"/>
      <c r="B8" s="68"/>
      <c r="C8" s="68"/>
      <c r="D8" s="69"/>
      <c r="E8" s="69"/>
      <c r="F8" s="69"/>
      <c r="G8" s="69"/>
      <c r="H8" s="69"/>
      <c r="I8" s="67"/>
      <c r="J8" s="67"/>
      <c r="K8" s="67"/>
      <c r="L8" s="67"/>
      <c r="M8" s="69"/>
      <c r="N8" s="69"/>
      <c r="O8" s="69"/>
      <c r="P8" s="69"/>
      <c r="Q8" s="67"/>
    </row>
    <row r="9" spans="1:16" ht="29.25" customHeight="1" thickBot="1">
      <c r="A9" s="379" t="s">
        <v>307</v>
      </c>
      <c r="B9" s="380"/>
      <c r="C9" s="34" t="s">
        <v>391</v>
      </c>
      <c r="D9" s="35" t="str">
        <f>IF('予選ﾘｰｸﾞ順位'!H9="","",'予選ﾘｰｸﾞ順位'!H9)</f>
        <v>草津東Ｂ</v>
      </c>
      <c r="E9" s="36" t="str">
        <f>IF('予選ﾘｰｸﾞ順位'!I9="","",'予選ﾘｰｸﾞ順位'!I9)</f>
        <v>高専詫間</v>
      </c>
      <c r="F9" s="36" t="str">
        <f>IF('予選ﾘｰｸﾞ順位'!J9="","",'予選ﾘｰｸﾞ順位'!J9)</f>
        <v>平城Ａ</v>
      </c>
      <c r="G9" s="36" t="str">
        <f>IF('予選ﾘｰｸﾞ順位'!K9="","",'予選ﾘｰｸﾞ順位'!K9)</f>
        <v>南宇和</v>
      </c>
      <c r="H9" s="36" t="str">
        <f>IF('予選ﾘｰｸﾞ順位'!L9="","",'予選ﾘｰｸﾞ順位'!L9)</f>
        <v>丸亀</v>
      </c>
      <c r="I9" s="37" t="s">
        <v>28</v>
      </c>
      <c r="J9" s="38" t="s">
        <v>29</v>
      </c>
      <c r="K9" s="41" t="s">
        <v>34</v>
      </c>
      <c r="L9" s="99"/>
      <c r="M9" s="39" t="s">
        <v>30</v>
      </c>
      <c r="N9" s="40" t="s">
        <v>31</v>
      </c>
      <c r="O9" s="40" t="s">
        <v>32</v>
      </c>
      <c r="P9" s="40" t="s">
        <v>33</v>
      </c>
    </row>
    <row r="10" spans="1:18" ht="29.25" customHeight="1">
      <c r="A10" s="42" t="s">
        <v>100</v>
      </c>
      <c r="B10" s="387" t="str">
        <f>IF(D9="","",D9)</f>
        <v>草津東Ｂ</v>
      </c>
      <c r="C10" s="388"/>
      <c r="D10" s="43"/>
      <c r="E10" s="44" t="s">
        <v>171</v>
      </c>
      <c r="F10" s="44" t="s">
        <v>171</v>
      </c>
      <c r="G10" s="44" t="s">
        <v>171</v>
      </c>
      <c r="H10" s="100" t="s">
        <v>171</v>
      </c>
      <c r="I10" s="45" t="str">
        <f>IF(SUM(M10:P10)=0,"/",M10+O10&amp;"/"&amp;N10+P10)</f>
        <v>/</v>
      </c>
      <c r="J10" s="46">
        <f>IF(SUM(M10:P10)=0,"",M10*2+N10+O10*2)</f>
      </c>
      <c r="K10" s="50">
        <f>IF(SUM(M10:P10)=0,"",RANK(J10,J10:J14,0))</f>
      </c>
      <c r="L10" s="99" t="str">
        <f>B10</f>
        <v>草津東Ｂ</v>
      </c>
      <c r="M10" s="47">
        <f>IF(LEFT(H10,1)="3",1,0)+IF(LEFT(G10,1)="3",1,0)+IF(LEFT(F10,1)="3",1,0)+IF(LEFT(E10,1)="3",1,0)+IF(LEFT(D10,1)="3",1,0)</f>
        <v>0</v>
      </c>
      <c r="N10" s="48">
        <f>IF(RIGHT(H10,1)="3",1,0)+IF(RIGHT(G10,1)="3",1,0)+IF(RIGHT(F10,1)="3",1,0)+IF(RIGHT(E10,1)="3",1,0)+IF(RIGHT(D10,1)="3",1,0)</f>
        <v>0</v>
      </c>
      <c r="O10" s="49">
        <f>IF(LEFT(H10,1)="W",1,0)+IF(LEFT(G10,1)="W",1,0)+IF(LEFT(F10,1)="W",1,0)+IF(LEFT(E10,1)="W",1,0)+IF(LEFT(D10,1)="W",1,0)</f>
        <v>0</v>
      </c>
      <c r="P10" s="49">
        <f>IF(LEFT(H10,1)="L",1,0)+IF(LEFT(G10,1)="L",1,0)+IF(LEFT(F10,1)="L",1,0)+IF(LEFT(E10,1)="L",1,0)+IF(LEFT(D10,1)="L",1,0)</f>
        <v>0</v>
      </c>
      <c r="Q10" s="99">
        <f>K10</f>
      </c>
      <c r="R10" s="99" t="str">
        <f>B10</f>
        <v>草津東Ｂ</v>
      </c>
    </row>
    <row r="11" spans="1:18" s="72" customFormat="1" ht="29.25" customHeight="1">
      <c r="A11" s="51" t="s">
        <v>175</v>
      </c>
      <c r="B11" s="385" t="str">
        <f>IF(E9="","",E9)</f>
        <v>高専詫間</v>
      </c>
      <c r="C11" s="386"/>
      <c r="D11" s="101" t="str">
        <f>IF(LEFT(E10,1)="W","L W/O",IF(LEFT(E10,1)="L","W W/O",IF(E10="-","-",RIGHT(E10,1)&amp;"-"&amp;LEFT(E10,1))))</f>
        <v>-</v>
      </c>
      <c r="E11" s="52"/>
      <c r="F11" s="53" t="s">
        <v>171</v>
      </c>
      <c r="G11" s="53" t="s">
        <v>171</v>
      </c>
      <c r="H11" s="102" t="s">
        <v>171</v>
      </c>
      <c r="I11" s="54" t="str">
        <f>IF(SUM(M11:P11)=0,"/",M11+O11&amp;"/"&amp;N11+P11)</f>
        <v>/</v>
      </c>
      <c r="J11" s="55">
        <f>IF(SUM(M11:P11)=0,"",M11*2+N11+O11*2)</f>
      </c>
      <c r="K11" s="59">
        <f>IF(SUM(M11:P11)=0,"",RANK(J11,J10:J14,0))</f>
      </c>
      <c r="L11" s="99" t="str">
        <f>B11</f>
        <v>高専詫間</v>
      </c>
      <c r="M11" s="56">
        <f>IF(LEFT(H11,1)="3",1,0)+IF(LEFT(G11,1)="3",1,0)+IF(LEFT(F11,1)="3",1,0)+IF(LEFT(E11,1)="3",1,0)+IF(LEFT(D11,1)="3",1,0)</f>
        <v>0</v>
      </c>
      <c r="N11" s="57">
        <f>IF(RIGHT(H11,1)="3",1,0)+IF(RIGHT(G11,1)="3",1,0)+IF(RIGHT(F11,1)="3",1,0)+IF(RIGHT(E11,1)="3",1,0)+IF(RIGHT(D11,1)="3",1,0)</f>
        <v>0</v>
      </c>
      <c r="O11" s="58">
        <f>IF(LEFT(H11,1)="W",1,0)+IF(LEFT(G11,1)="W",1,0)+IF(LEFT(F11,1)="W",1,0)+IF(LEFT(E11,1)="W",1,0)+IF(LEFT(D11,1)="W",1,0)</f>
        <v>0</v>
      </c>
      <c r="P11" s="58">
        <f>IF(LEFT(H11,1)="L",1,0)+IF(LEFT(G11,1)="L",1,0)+IF(LEFT(F11,1)="L",1,0)+IF(LEFT(E11,1)="L",1,0)+IF(LEFT(D11,1)="L",1,0)</f>
        <v>0</v>
      </c>
      <c r="Q11" s="99">
        <f>K11</f>
      </c>
      <c r="R11" s="99" t="str">
        <f>B11</f>
        <v>高専詫間</v>
      </c>
    </row>
    <row r="12" spans="1:18" ht="29.25" customHeight="1">
      <c r="A12" s="51" t="s">
        <v>176</v>
      </c>
      <c r="B12" s="385" t="str">
        <f>IF(F9="","",F9)</f>
        <v>平城Ａ</v>
      </c>
      <c r="C12" s="386"/>
      <c r="D12" s="101" t="str">
        <f>IF(LEFT(F10,1)="W","L W/O",IF(LEFT(F10,1)="L","W W/O",IF(F10="-","-",RIGHT(F10,1)&amp;"-"&amp;LEFT(F10,1))))</f>
        <v>-</v>
      </c>
      <c r="E12" s="103" t="str">
        <f>IF(LEFT(F11,1)="W","L W/O",IF(LEFT(F11,1)="L","W W/O",IF(F11="-","-",RIGHT(F11,1)&amp;"-"&amp;LEFT(F11,1))))</f>
        <v>-</v>
      </c>
      <c r="F12" s="52"/>
      <c r="G12" s="53" t="s">
        <v>171</v>
      </c>
      <c r="H12" s="102" t="s">
        <v>171</v>
      </c>
      <c r="I12" s="54" t="str">
        <f>IF(SUM(M12:P12)=0,"/",M12+O12&amp;"/"&amp;N12+P12)</f>
        <v>/</v>
      </c>
      <c r="J12" s="55">
        <f>IF(SUM(M12:P12)=0,"",M12*2+N12+O12*2)</f>
      </c>
      <c r="K12" s="59">
        <f>IF(SUM(M12:P12)=0,"",RANK(J12,J10:J14,0))</f>
      </c>
      <c r="L12" s="99" t="str">
        <f>B12</f>
        <v>平城Ａ</v>
      </c>
      <c r="M12" s="56">
        <f>IF(LEFT(H12,1)="3",1,0)+IF(LEFT(G12,1)="3",1,0)+IF(LEFT(F12,1)="3",1,0)+IF(LEFT(E12,1)="3",1,0)+IF(LEFT(D12,1)="3",1,0)</f>
        <v>0</v>
      </c>
      <c r="N12" s="57">
        <f>IF(RIGHT(H12,1)="3",1,0)+IF(RIGHT(G12,1)="3",1,0)+IF(RIGHT(F12,1)="3",1,0)+IF(RIGHT(E12,1)="3",1,0)+IF(RIGHT(D12,1)="3",1,0)</f>
        <v>0</v>
      </c>
      <c r="O12" s="58">
        <f>IF(LEFT(H12,1)="W",1,0)+IF(LEFT(G12,1)="W",1,0)+IF(LEFT(F12,1)="W",1,0)+IF(LEFT(E12,1)="W",1,0)+IF(LEFT(D12,1)="W",1,0)</f>
        <v>0</v>
      </c>
      <c r="P12" s="58">
        <f>IF(LEFT(H12,1)="L",1,0)+IF(LEFT(G12,1)="L",1,0)+IF(LEFT(F12,1)="L",1,0)+IF(LEFT(E12,1)="L",1,0)+IF(LEFT(D12,1)="L",1,0)</f>
        <v>0</v>
      </c>
      <c r="Q12" s="99">
        <f>K12</f>
      </c>
      <c r="R12" s="99" t="str">
        <f>B12</f>
        <v>平城Ａ</v>
      </c>
    </row>
    <row r="13" spans="1:18" ht="29.25" customHeight="1">
      <c r="A13" s="51" t="s">
        <v>177</v>
      </c>
      <c r="B13" s="385" t="str">
        <f>IF(G9="","",G9)</f>
        <v>南宇和</v>
      </c>
      <c r="C13" s="386"/>
      <c r="D13" s="101" t="str">
        <f>IF(LEFT(G10,1)="W","L W/O",IF(LEFT(G10,1)="L","W W/O",IF(G10="-","-",RIGHT(G10,1)&amp;"-"&amp;LEFT(G10,1))))</f>
        <v>-</v>
      </c>
      <c r="E13" s="103" t="str">
        <f>IF(LEFT(G11,1)="W","L W/O",IF(LEFT(G11,1)="L","W W/O",IF(G11="-","-",RIGHT(G11,1)&amp;"-"&amp;LEFT(G11,1))))</f>
        <v>-</v>
      </c>
      <c r="F13" s="103" t="str">
        <f>IF(LEFT(G12,1)="W","L W/O",IF(LEFT(G12,1)="L","W W/O",IF(G12="-","-",RIGHT(G12,1)&amp;"-"&amp;LEFT(G12,1))))</f>
        <v>-</v>
      </c>
      <c r="G13" s="52"/>
      <c r="H13" s="102" t="s">
        <v>171</v>
      </c>
      <c r="I13" s="54" t="str">
        <f>IF(SUM(M13:P13)=0,"/",M13+O13&amp;"/"&amp;N13+P13)</f>
        <v>/</v>
      </c>
      <c r="J13" s="55">
        <f>IF(SUM(M13:P13)=0,"",M13*2+N13+O13*2)</f>
      </c>
      <c r="K13" s="59">
        <f>IF(SUM(M13:P13)=0,"",RANK(J13,J10:J14,0))</f>
      </c>
      <c r="L13" s="99" t="str">
        <f>B13</f>
        <v>南宇和</v>
      </c>
      <c r="M13" s="56">
        <f>IF(LEFT(H13,1)="3",1,0)+IF(LEFT(G13,1)="3",1,0)+IF(LEFT(F13,1)="3",1,0)+IF(LEFT(E13,1)="3",1,0)+IF(LEFT(D13,1)="3",1,0)</f>
        <v>0</v>
      </c>
      <c r="N13" s="57">
        <f>IF(RIGHT(H13,1)="3",1,0)+IF(RIGHT(G13,1)="3",1,0)+IF(RIGHT(F13,1)="3",1,0)+IF(RIGHT(E13,1)="3",1,0)+IF(RIGHT(D13,1)="3",1,0)</f>
        <v>0</v>
      </c>
      <c r="O13" s="58">
        <f>IF(LEFT(H13,1)="W",1,0)+IF(LEFT(G13,1)="W",1,0)+IF(LEFT(F13,1)="W",1,0)+IF(LEFT(E13,1)="W",1,0)+IF(LEFT(D13,1)="W",1,0)</f>
        <v>0</v>
      </c>
      <c r="P13" s="58">
        <f>IF(LEFT(H13,1)="L",1,0)+IF(LEFT(G13,1)="L",1,0)+IF(LEFT(F13,1)="L",1,0)+IF(LEFT(E13,1)="L",1,0)+IF(LEFT(D13,1)="L",1,0)</f>
        <v>0</v>
      </c>
      <c r="Q13" s="99">
        <f>K13</f>
      </c>
      <c r="R13" s="99" t="str">
        <f>B13</f>
        <v>南宇和</v>
      </c>
    </row>
    <row r="14" spans="1:18" ht="29.25" customHeight="1" thickBot="1">
      <c r="A14" s="60" t="s">
        <v>178</v>
      </c>
      <c r="B14" s="368" t="str">
        <f>IF(H9="","",H9)</f>
        <v>丸亀</v>
      </c>
      <c r="C14" s="369"/>
      <c r="D14" s="104" t="str">
        <f>IF(LEFT(H10,1)="W","L W/O",IF(LEFT(H10,1)="L","W W/O",IF(H10="-","-",RIGHT(H10,1)&amp;"-"&amp;LEFT(H10,1))))</f>
        <v>-</v>
      </c>
      <c r="E14" s="105" t="str">
        <f>IF(LEFT(H11,1)="W","L W/O",IF(LEFT(H11,1)="L","W W/O",IF(H11="-","-",RIGHT(H11,1)&amp;"-"&amp;LEFT(H11,1))))</f>
        <v>-</v>
      </c>
      <c r="F14" s="105" t="str">
        <f>IF(LEFT(H12,1)="W","L W/O",IF(LEFT(H12,1)="L","W W/O",IF(H12="-","-",RIGHT(H12,1)&amp;"-"&amp;LEFT(H12,1))))</f>
        <v>-</v>
      </c>
      <c r="G14" s="105" t="str">
        <f>IF(LEFT(H13,1)="W","L W/O",IF(LEFT(H13,1)="L","W W/O",IF(H13="-","-",RIGHT(H13,1)&amp;"-"&amp;LEFT(H13,1))))</f>
        <v>-</v>
      </c>
      <c r="H14" s="106"/>
      <c r="I14" s="61" t="str">
        <f>IF(SUM(M14:P14)=0,"/",M14+O14&amp;"/"&amp;N14+P14)</f>
        <v>/</v>
      </c>
      <c r="J14" s="62">
        <f>IF(SUM(M14:P14)=0,"",M14*2+N14+O14*2)</f>
      </c>
      <c r="K14" s="66">
        <f>IF(SUM(M14:P14)=0,"",RANK(J14,J10:J14,0))</f>
      </c>
      <c r="L14" s="107" t="str">
        <f>B14</f>
        <v>丸亀</v>
      </c>
      <c r="M14" s="212">
        <f>IF(LEFT(H14,1)="3",1,0)+IF(LEFT(G14,1)="3",1,0)+IF(LEFT(F14,1)="3",1,0)+IF(LEFT(E14,1)="3",1,0)+IF(LEFT(D14,1)="3",1,0)</f>
        <v>0</v>
      </c>
      <c r="N14" s="213">
        <f>IF(RIGHT(H14,1)="3",1,0)+IF(RIGHT(G14,1)="3",1,0)+IF(RIGHT(F14,1)="3",1,0)+IF(RIGHT(E14,1)="3",1,0)+IF(RIGHT(D14,1)="3",1,0)</f>
        <v>0</v>
      </c>
      <c r="O14" s="214">
        <f>IF(LEFT(H14,1)="W",1,0)+IF(LEFT(G14,1)="W",1,0)+IF(LEFT(F14,1)="W",1,0)+IF(LEFT(E14,1)="W",1,0)+IF(LEFT(D14,1)="W",1,0)</f>
        <v>0</v>
      </c>
      <c r="P14" s="214">
        <f>IF(LEFT(H14,1)="L",1,0)+IF(LEFT(G14,1)="L",1,0)+IF(LEFT(F14,1)="L",1,0)+IF(LEFT(E14,1)="L",1,0)+IF(LEFT(D14,1)="L",1,0)</f>
        <v>0</v>
      </c>
      <c r="Q14" s="99">
        <f>K14</f>
      </c>
      <c r="R14" s="99" t="str">
        <f>B14</f>
        <v>丸亀</v>
      </c>
    </row>
    <row r="15" spans="1:17" ht="29.25" customHeight="1" thickBot="1">
      <c r="A15" s="73"/>
      <c r="B15" s="74"/>
      <c r="C15" s="74"/>
      <c r="D15" s="75"/>
      <c r="E15" s="75"/>
      <c r="F15" s="75"/>
      <c r="G15" s="75"/>
      <c r="H15" s="75"/>
      <c r="I15" s="73"/>
      <c r="J15" s="73"/>
      <c r="K15" s="73"/>
      <c r="L15" s="67"/>
      <c r="M15" s="69"/>
      <c r="N15" s="69"/>
      <c r="O15" s="69"/>
      <c r="P15" s="69"/>
      <c r="Q15" s="67"/>
    </row>
    <row r="16" spans="1:16" ht="29.25" customHeight="1" thickBot="1">
      <c r="A16" s="379" t="s">
        <v>308</v>
      </c>
      <c r="B16" s="380"/>
      <c r="C16" s="34" t="s">
        <v>392</v>
      </c>
      <c r="D16" s="35" t="str">
        <f>IF('予選ﾘｰｸﾞ順位'!M9="","",'予選ﾘｰｸﾞ順位'!M9)</f>
        <v>水口東</v>
      </c>
      <c r="E16" s="36" t="str">
        <f>IF('予選ﾘｰｸﾞ順位'!N9="","",'予選ﾘｰｸﾞ順位'!N9)</f>
        <v>郡山Ｂ</v>
      </c>
      <c r="F16" s="36" t="str">
        <f>IF('予選ﾘｰｸﾞ順位'!O9="","",'予選ﾘｰｸﾞ順位'!O9)</f>
        <v>三豊工業</v>
      </c>
      <c r="G16" s="36" t="str">
        <f>IF('予選ﾘｰｸﾞ順位'!P9="","",'予選ﾘｰｸﾞ順位'!P9)</f>
        <v>観音寺中央</v>
      </c>
      <c r="H16" s="36" t="str">
        <f>IF('予選ﾘｰｸﾞ順位'!Q9="","",'予選ﾘｰｸﾞ順位'!Q9)</f>
        <v>坂出</v>
      </c>
      <c r="I16" s="37" t="s">
        <v>28</v>
      </c>
      <c r="J16" s="38" t="s">
        <v>29</v>
      </c>
      <c r="K16" s="41" t="s">
        <v>34</v>
      </c>
      <c r="L16" s="99"/>
      <c r="M16" s="215" t="s">
        <v>30</v>
      </c>
      <c r="N16" s="216" t="s">
        <v>31</v>
      </c>
      <c r="O16" s="216" t="s">
        <v>32</v>
      </c>
      <c r="P16" s="216" t="s">
        <v>33</v>
      </c>
    </row>
    <row r="17" spans="1:18" ht="29.25" customHeight="1">
      <c r="A17" s="42" t="s">
        <v>86</v>
      </c>
      <c r="B17" s="387" t="str">
        <f>IF(D16="","",D16)</f>
        <v>水口東</v>
      </c>
      <c r="C17" s="388"/>
      <c r="D17" s="43"/>
      <c r="E17" s="44" t="s">
        <v>171</v>
      </c>
      <c r="F17" s="44" t="s">
        <v>171</v>
      </c>
      <c r="G17" s="44" t="s">
        <v>171</v>
      </c>
      <c r="H17" s="100" t="s">
        <v>171</v>
      </c>
      <c r="I17" s="45" t="str">
        <f>IF(SUM(M17:P17)=0,"/",M17+O17&amp;"/"&amp;N17+P17)</f>
        <v>/</v>
      </c>
      <c r="J17" s="46">
        <f>IF(SUM(M17:P17)=0,"",M17*2+N17+O17*2)</f>
      </c>
      <c r="K17" s="50">
        <f>IF(SUM(M17:P17)=0,"",RANK(J17,J17:J21,0))</f>
      </c>
      <c r="L17" s="99" t="str">
        <f>B17</f>
        <v>水口東</v>
      </c>
      <c r="M17" s="47">
        <f>IF(LEFT(H17,1)="3",1,0)+IF(LEFT(G17,1)="3",1,0)+IF(LEFT(F17,1)="3",1,0)+IF(LEFT(E17,1)="3",1,0)+IF(LEFT(D17,1)="3",1,0)</f>
        <v>0</v>
      </c>
      <c r="N17" s="48">
        <f>IF(RIGHT(H17,1)="3",1,0)+IF(RIGHT(G17,1)="3",1,0)+IF(RIGHT(F17,1)="3",1,0)+IF(RIGHT(E17,1)="3",1,0)+IF(RIGHT(D17,1)="3",1,0)</f>
        <v>0</v>
      </c>
      <c r="O17" s="49">
        <f>IF(LEFT(H17,1)="W",1,0)+IF(LEFT(G17,1)="W",1,0)+IF(LEFT(F17,1)="W",1,0)+IF(LEFT(E17,1)="W",1,0)+IF(LEFT(D17,1)="W",1,0)</f>
        <v>0</v>
      </c>
      <c r="P17" s="49">
        <f>IF(LEFT(H17,1)="L",1,0)+IF(LEFT(G17,1)="L",1,0)+IF(LEFT(F17,1)="L",1,0)+IF(LEFT(E17,1)="L",1,0)+IF(LEFT(D17,1)="L",1,0)</f>
        <v>0</v>
      </c>
      <c r="Q17" s="99">
        <f>K17</f>
      </c>
      <c r="R17" s="99" t="str">
        <f>B17</f>
        <v>水口東</v>
      </c>
    </row>
    <row r="18" spans="1:18" s="72" customFormat="1" ht="29.25" customHeight="1">
      <c r="A18" s="51" t="s">
        <v>87</v>
      </c>
      <c r="B18" s="385" t="str">
        <f>IF(E16="","",E16)</f>
        <v>郡山Ｂ</v>
      </c>
      <c r="C18" s="386"/>
      <c r="D18" s="101" t="str">
        <f>IF(LEFT(E17,1)="W","L W/O",IF(LEFT(E17,1)="L","W W/O",IF(E17="-","-",RIGHT(E17,1)&amp;"-"&amp;LEFT(E17,1))))</f>
        <v>-</v>
      </c>
      <c r="E18" s="52"/>
      <c r="F18" s="53" t="s">
        <v>171</v>
      </c>
      <c r="G18" s="53" t="s">
        <v>171</v>
      </c>
      <c r="H18" s="102" t="s">
        <v>171</v>
      </c>
      <c r="I18" s="54" t="str">
        <f>IF(SUM(M18:P18)=0,"/",M18+O18&amp;"/"&amp;N18+P18)</f>
        <v>/</v>
      </c>
      <c r="J18" s="55">
        <f>IF(SUM(M18:P18)=0,"",M18*2+N18+O18*2)</f>
      </c>
      <c r="K18" s="59">
        <f>IF(SUM(M18:P18)=0,"",RANK(J18,J17:J21,0))</f>
      </c>
      <c r="L18" s="99" t="str">
        <f>B18</f>
        <v>郡山Ｂ</v>
      </c>
      <c r="M18" s="56">
        <f>IF(LEFT(H18,1)="3",1,0)+IF(LEFT(G18,1)="3",1,0)+IF(LEFT(F18,1)="3",1,0)+IF(LEFT(E18,1)="3",1,0)+IF(LEFT(D18,1)="3",1,0)</f>
        <v>0</v>
      </c>
      <c r="N18" s="57">
        <f>IF(RIGHT(H18,1)="3",1,0)+IF(RIGHT(G18,1)="3",1,0)+IF(RIGHT(F18,1)="3",1,0)+IF(RIGHT(E18,1)="3",1,0)+IF(RIGHT(D18,1)="3",1,0)</f>
        <v>0</v>
      </c>
      <c r="O18" s="58">
        <f>IF(LEFT(H18,1)="W",1,0)+IF(LEFT(G18,1)="W",1,0)+IF(LEFT(F18,1)="W",1,0)+IF(LEFT(E18,1)="W",1,0)+IF(LEFT(D18,1)="W",1,0)</f>
        <v>0</v>
      </c>
      <c r="P18" s="58">
        <f>IF(LEFT(H18,1)="L",1,0)+IF(LEFT(G18,1)="L",1,0)+IF(LEFT(F18,1)="L",1,0)+IF(LEFT(E18,1)="L",1,0)+IF(LEFT(D18,1)="L",1,0)</f>
        <v>0</v>
      </c>
      <c r="Q18" s="99">
        <f>K18</f>
      </c>
      <c r="R18" s="99" t="str">
        <f>B18</f>
        <v>郡山Ｂ</v>
      </c>
    </row>
    <row r="19" spans="1:18" ht="29.25" customHeight="1">
      <c r="A19" s="51" t="s">
        <v>88</v>
      </c>
      <c r="B19" s="385" t="str">
        <f>IF(F16="","",F16)</f>
        <v>三豊工業</v>
      </c>
      <c r="C19" s="386"/>
      <c r="D19" s="101" t="str">
        <f>IF(LEFT(F17,1)="W","L W/O",IF(LEFT(F17,1)="L","W W/O",IF(F17="-","-",RIGHT(F17,1)&amp;"-"&amp;LEFT(F17,1))))</f>
        <v>-</v>
      </c>
      <c r="E19" s="103" t="str">
        <f>IF(LEFT(F18,1)="W","L W/O",IF(LEFT(F18,1)="L","W W/O",IF(F18="-","-",RIGHT(F18,1)&amp;"-"&amp;LEFT(F18,1))))</f>
        <v>-</v>
      </c>
      <c r="F19" s="52"/>
      <c r="G19" s="53" t="s">
        <v>171</v>
      </c>
      <c r="H19" s="102" t="s">
        <v>171</v>
      </c>
      <c r="I19" s="54" t="str">
        <f>IF(SUM(M19:P19)=0,"/",M19+O19&amp;"/"&amp;N19+P19)</f>
        <v>/</v>
      </c>
      <c r="J19" s="55">
        <f>IF(SUM(M19:P19)=0,"",M19*2+N19+O19*2)</f>
      </c>
      <c r="K19" s="59">
        <f>IF(SUM(M19:P19)=0,"",RANK(J19,J17:J21,0))</f>
      </c>
      <c r="L19" s="99" t="str">
        <f>B19</f>
        <v>三豊工業</v>
      </c>
      <c r="M19" s="56">
        <f>IF(LEFT(H19,1)="3",1,0)+IF(LEFT(G19,1)="3",1,0)+IF(LEFT(F19,1)="3",1,0)+IF(LEFT(E19,1)="3",1,0)+IF(LEFT(D19,1)="3",1,0)</f>
        <v>0</v>
      </c>
      <c r="N19" s="57">
        <f>IF(RIGHT(H19,1)="3",1,0)+IF(RIGHT(G19,1)="3",1,0)+IF(RIGHT(F19,1)="3",1,0)+IF(RIGHT(E19,1)="3",1,0)+IF(RIGHT(D19,1)="3",1,0)</f>
        <v>0</v>
      </c>
      <c r="O19" s="58">
        <f>IF(LEFT(H19,1)="W",1,0)+IF(LEFT(G19,1)="W",1,0)+IF(LEFT(F19,1)="W",1,0)+IF(LEFT(E19,1)="W",1,0)+IF(LEFT(D19,1)="W",1,0)</f>
        <v>0</v>
      </c>
      <c r="P19" s="58">
        <f>IF(LEFT(H19,1)="L",1,0)+IF(LEFT(G19,1)="L",1,0)+IF(LEFT(F19,1)="L",1,0)+IF(LEFT(E19,1)="L",1,0)+IF(LEFT(D19,1)="L",1,0)</f>
        <v>0</v>
      </c>
      <c r="Q19" s="99">
        <f>K19</f>
      </c>
      <c r="R19" s="99" t="str">
        <f>B19</f>
        <v>三豊工業</v>
      </c>
    </row>
    <row r="20" spans="1:18" ht="29.25" customHeight="1">
      <c r="A20" s="51" t="s">
        <v>89</v>
      </c>
      <c r="B20" s="385" t="str">
        <f>IF(G16="","",G16)</f>
        <v>観音寺中央</v>
      </c>
      <c r="C20" s="386"/>
      <c r="D20" s="101" t="str">
        <f>IF(LEFT(G17,1)="W","L W/O",IF(LEFT(G17,1)="L","W W/O",IF(G17="-","-",RIGHT(G17,1)&amp;"-"&amp;LEFT(G17,1))))</f>
        <v>-</v>
      </c>
      <c r="E20" s="103" t="str">
        <f>IF(LEFT(G18,1)="W","L W/O",IF(LEFT(G18,1)="L","W W/O",IF(G18="-","-",RIGHT(G18,1)&amp;"-"&amp;LEFT(G18,1))))</f>
        <v>-</v>
      </c>
      <c r="F20" s="103" t="str">
        <f>IF(LEFT(G19,1)="W","L W/O",IF(LEFT(G19,1)="L","W W/O",IF(G19="-","-",RIGHT(G19,1)&amp;"-"&amp;LEFT(G19,1))))</f>
        <v>-</v>
      </c>
      <c r="G20" s="52"/>
      <c r="H20" s="102" t="s">
        <v>171</v>
      </c>
      <c r="I20" s="54" t="str">
        <f>IF(SUM(M20:P20)=0,"/",M20+O20&amp;"/"&amp;N20+P20)</f>
        <v>/</v>
      </c>
      <c r="J20" s="55">
        <f>IF(SUM(M20:P20)=0,"",M20*2+N20+O20*2)</f>
      </c>
      <c r="K20" s="59">
        <f>IF(SUM(M20:P20)=0,"",RANK(J20,J17:J21,0))</f>
      </c>
      <c r="L20" s="99" t="str">
        <f>B20</f>
        <v>観音寺中央</v>
      </c>
      <c r="M20" s="56">
        <f>IF(LEFT(H20,1)="3",1,0)+IF(LEFT(G20,1)="3",1,0)+IF(LEFT(F20,1)="3",1,0)+IF(LEFT(E20,1)="3",1,0)+IF(LEFT(D20,1)="3",1,0)</f>
        <v>0</v>
      </c>
      <c r="N20" s="57">
        <f>IF(RIGHT(H20,1)="3",1,0)+IF(RIGHT(G20,1)="3",1,0)+IF(RIGHT(F20,1)="3",1,0)+IF(RIGHT(E20,1)="3",1,0)+IF(RIGHT(D20,1)="3",1,0)</f>
        <v>0</v>
      </c>
      <c r="O20" s="58">
        <f>IF(LEFT(H20,1)="W",1,0)+IF(LEFT(G20,1)="W",1,0)+IF(LEFT(F20,1)="W",1,0)+IF(LEFT(E20,1)="W",1,0)+IF(LEFT(D20,1)="W",1,0)</f>
        <v>0</v>
      </c>
      <c r="P20" s="58">
        <f>IF(LEFT(H20,1)="L",1,0)+IF(LEFT(G20,1)="L",1,0)+IF(LEFT(F20,1)="L",1,0)+IF(LEFT(E20,1)="L",1,0)+IF(LEFT(D20,1)="L",1,0)</f>
        <v>0</v>
      </c>
      <c r="Q20" s="99">
        <f>K20</f>
      </c>
      <c r="R20" s="99" t="str">
        <f>B20</f>
        <v>観音寺中央</v>
      </c>
    </row>
    <row r="21" spans="1:18" ht="29.25" customHeight="1" thickBot="1">
      <c r="A21" s="60" t="s">
        <v>179</v>
      </c>
      <c r="B21" s="368" t="str">
        <f>IF(H16="","",H16)</f>
        <v>坂出</v>
      </c>
      <c r="C21" s="369"/>
      <c r="D21" s="104" t="str">
        <f>IF(LEFT(H17,1)="W","L W/O",IF(LEFT(H17,1)="L","W W/O",IF(H17="-","-",RIGHT(H17,1)&amp;"-"&amp;LEFT(H17,1))))</f>
        <v>-</v>
      </c>
      <c r="E21" s="105" t="str">
        <f>IF(LEFT(H18,1)="W","L W/O",IF(LEFT(H18,1)="L","W W/O",IF(H18="-","-",RIGHT(H18,1)&amp;"-"&amp;LEFT(H18,1))))</f>
        <v>-</v>
      </c>
      <c r="F21" s="105" t="str">
        <f>IF(LEFT(H19,1)="W","L W/O",IF(LEFT(H19,1)="L","W W/O",IF(H19="-","-",RIGHT(H19,1)&amp;"-"&amp;LEFT(H19,1))))</f>
        <v>-</v>
      </c>
      <c r="G21" s="105" t="str">
        <f>IF(LEFT(H20,1)="W","L W/O",IF(LEFT(H20,1)="L","W W/O",IF(H20="-","-",RIGHT(H20,1)&amp;"-"&amp;LEFT(H20,1))))</f>
        <v>-</v>
      </c>
      <c r="H21" s="106"/>
      <c r="I21" s="61" t="str">
        <f>IF(SUM(M21:P21)=0,"/",M21+O21&amp;"/"&amp;N21+P21)</f>
        <v>/</v>
      </c>
      <c r="J21" s="62">
        <f>IF(SUM(M21:P21)=0,"",M21*2+N21+O21*2)</f>
      </c>
      <c r="K21" s="66">
        <f>IF(SUM(M21:P21)=0,"",RANK(J21,J17:J21,0))</f>
      </c>
      <c r="L21" s="107" t="str">
        <f>B21</f>
        <v>坂出</v>
      </c>
      <c r="M21" s="63">
        <f>IF(LEFT(H21,1)="3",1,0)+IF(LEFT(G21,1)="3",1,0)+IF(LEFT(F21,1)="3",1,0)+IF(LEFT(E21,1)="3",1,0)+IF(LEFT(D21,1)="3",1,0)</f>
        <v>0</v>
      </c>
      <c r="N21" s="64">
        <f>IF(RIGHT(H21,1)="3",1,0)+IF(RIGHT(G21,1)="3",1,0)+IF(RIGHT(F21,1)="3",1,0)+IF(RIGHT(E21,1)="3",1,0)+IF(RIGHT(D21,1)="3",1,0)</f>
        <v>0</v>
      </c>
      <c r="O21" s="65">
        <f>IF(LEFT(H21,1)="W",1,0)+IF(LEFT(G21,1)="W",1,0)+IF(LEFT(F21,1)="W",1,0)+IF(LEFT(E21,1)="W",1,0)+IF(LEFT(D21,1)="W",1,0)</f>
        <v>0</v>
      </c>
      <c r="P21" s="65">
        <f>IF(LEFT(H21,1)="L",1,0)+IF(LEFT(G21,1)="L",1,0)+IF(LEFT(F21,1)="L",1,0)+IF(LEFT(E21,1)="L",1,0)+IF(LEFT(D21,1)="L",1,0)</f>
        <v>0</v>
      </c>
      <c r="Q21" s="99">
        <f>K21</f>
      </c>
      <c r="R21" s="99" t="str">
        <f>B21</f>
        <v>坂出</v>
      </c>
    </row>
    <row r="22" spans="1:17" ht="29.25" customHeight="1" thickBot="1">
      <c r="A22" s="67"/>
      <c r="B22" s="77"/>
      <c r="C22" s="77"/>
      <c r="D22" s="75"/>
      <c r="E22" s="75"/>
      <c r="F22" s="75"/>
      <c r="G22" s="75"/>
      <c r="H22" s="75"/>
      <c r="I22" s="73"/>
      <c r="J22" s="73"/>
      <c r="K22" s="73"/>
      <c r="L22" s="67"/>
      <c r="M22" s="76"/>
      <c r="N22" s="76"/>
      <c r="O22" s="76"/>
      <c r="P22" s="76"/>
      <c r="Q22" s="67"/>
    </row>
    <row r="23" spans="1:18" s="67" customFormat="1" ht="29.25" customHeight="1" thickBot="1">
      <c r="A23" s="78"/>
      <c r="B23" s="381" t="s">
        <v>36</v>
      </c>
      <c r="C23" s="382"/>
      <c r="D23" s="79" t="s">
        <v>37</v>
      </c>
      <c r="E23" s="80" t="s">
        <v>38</v>
      </c>
      <c r="F23" s="80" t="s">
        <v>39</v>
      </c>
      <c r="G23" s="80" t="s">
        <v>40</v>
      </c>
      <c r="H23" s="81" t="s">
        <v>41</v>
      </c>
      <c r="I23" s="79" t="s">
        <v>42</v>
      </c>
      <c r="J23" s="359" t="s">
        <v>43</v>
      </c>
      <c r="K23" s="359"/>
      <c r="L23" s="359" t="s">
        <v>44</v>
      </c>
      <c r="M23" s="359"/>
      <c r="N23" s="359"/>
      <c r="O23" s="359"/>
      <c r="P23" s="359"/>
      <c r="Q23" s="360"/>
      <c r="R23" s="121"/>
    </row>
    <row r="24" spans="2:18" s="67" customFormat="1" ht="29.25" customHeight="1">
      <c r="B24" s="399" t="s">
        <v>142</v>
      </c>
      <c r="C24" s="400"/>
      <c r="D24" s="88" t="s">
        <v>14</v>
      </c>
      <c r="E24" s="89" t="s">
        <v>10</v>
      </c>
      <c r="F24" s="89" t="s">
        <v>11</v>
      </c>
      <c r="G24" s="89" t="s">
        <v>12</v>
      </c>
      <c r="H24" s="90" t="s">
        <v>13</v>
      </c>
      <c r="I24" s="218" t="s">
        <v>0</v>
      </c>
      <c r="J24" s="361" t="s">
        <v>51</v>
      </c>
      <c r="K24" s="361"/>
      <c r="L24" s="361" t="s">
        <v>50</v>
      </c>
      <c r="M24" s="361"/>
      <c r="N24" s="361"/>
      <c r="O24" s="361"/>
      <c r="P24" s="361"/>
      <c r="Q24" s="362"/>
      <c r="R24" s="121"/>
    </row>
    <row r="25" spans="2:18" s="67" customFormat="1" ht="29.25" customHeight="1">
      <c r="B25" s="383" t="s">
        <v>90</v>
      </c>
      <c r="C25" s="384"/>
      <c r="D25" s="85" t="s">
        <v>18</v>
      </c>
      <c r="E25" s="86" t="s">
        <v>19</v>
      </c>
      <c r="F25" s="86" t="s">
        <v>15</v>
      </c>
      <c r="G25" s="86" t="s">
        <v>16</v>
      </c>
      <c r="H25" s="87" t="s">
        <v>17</v>
      </c>
      <c r="I25" s="219" t="s">
        <v>2</v>
      </c>
      <c r="J25" s="351" t="s">
        <v>61</v>
      </c>
      <c r="K25" s="351"/>
      <c r="L25" s="351" t="s">
        <v>60</v>
      </c>
      <c r="M25" s="351"/>
      <c r="N25" s="351"/>
      <c r="O25" s="351"/>
      <c r="P25" s="351"/>
      <c r="Q25" s="363"/>
      <c r="R25" s="121"/>
    </row>
    <row r="26" spans="2:18" s="67" customFormat="1" ht="29.25" customHeight="1">
      <c r="B26" s="389" t="s">
        <v>91</v>
      </c>
      <c r="C26" s="390"/>
      <c r="D26" s="88" t="s">
        <v>206</v>
      </c>
      <c r="E26" s="89" t="s">
        <v>207</v>
      </c>
      <c r="F26" s="89" t="s">
        <v>203</v>
      </c>
      <c r="G26" s="89" t="s">
        <v>201</v>
      </c>
      <c r="H26" s="90" t="s">
        <v>189</v>
      </c>
      <c r="I26" s="219" t="s">
        <v>314</v>
      </c>
      <c r="J26" s="395" t="s">
        <v>224</v>
      </c>
      <c r="K26" s="396"/>
      <c r="L26" s="395" t="s">
        <v>318</v>
      </c>
      <c r="M26" s="397"/>
      <c r="N26" s="397"/>
      <c r="O26" s="397"/>
      <c r="P26" s="397"/>
      <c r="Q26" s="398"/>
      <c r="R26" s="121"/>
    </row>
    <row r="27" spans="2:18" s="67" customFormat="1" ht="29.25" customHeight="1">
      <c r="B27" s="383" t="s">
        <v>95</v>
      </c>
      <c r="C27" s="384"/>
      <c r="D27" s="85" t="s">
        <v>204</v>
      </c>
      <c r="E27" s="86" t="s">
        <v>202</v>
      </c>
      <c r="F27" s="86" t="s">
        <v>208</v>
      </c>
      <c r="G27" s="86" t="s">
        <v>205</v>
      </c>
      <c r="H27" s="87" t="s">
        <v>209</v>
      </c>
      <c r="I27" s="219" t="s">
        <v>315</v>
      </c>
      <c r="J27" s="395" t="s">
        <v>226</v>
      </c>
      <c r="K27" s="396"/>
      <c r="L27" s="395" t="s">
        <v>319</v>
      </c>
      <c r="M27" s="397"/>
      <c r="N27" s="397"/>
      <c r="O27" s="397"/>
      <c r="P27" s="397"/>
      <c r="Q27" s="398"/>
      <c r="R27" s="121"/>
    </row>
    <row r="28" spans="2:18" s="67" customFormat="1" ht="29.25" customHeight="1">
      <c r="B28" s="389" t="s">
        <v>96</v>
      </c>
      <c r="C28" s="390"/>
      <c r="D28" s="82" t="s">
        <v>211</v>
      </c>
      <c r="E28" s="83" t="s">
        <v>210</v>
      </c>
      <c r="F28" s="83" t="s">
        <v>214</v>
      </c>
      <c r="G28" s="83" t="s">
        <v>217</v>
      </c>
      <c r="H28" s="84" t="s">
        <v>219</v>
      </c>
      <c r="I28" s="219" t="s">
        <v>316</v>
      </c>
      <c r="J28" s="395" t="s">
        <v>317</v>
      </c>
      <c r="K28" s="396"/>
      <c r="L28" s="395" t="s">
        <v>320</v>
      </c>
      <c r="M28" s="397"/>
      <c r="N28" s="397"/>
      <c r="O28" s="397"/>
      <c r="P28" s="397"/>
      <c r="Q28" s="398"/>
      <c r="R28" s="121"/>
    </row>
    <row r="29" spans="2:18" s="67" customFormat="1" ht="29.25" customHeight="1" thickBot="1">
      <c r="B29" s="355" t="s">
        <v>143</v>
      </c>
      <c r="C29" s="356"/>
      <c r="D29" s="92" t="s">
        <v>216</v>
      </c>
      <c r="E29" s="93" t="s">
        <v>218</v>
      </c>
      <c r="F29" s="93" t="s">
        <v>212</v>
      </c>
      <c r="G29" s="93" t="s">
        <v>213</v>
      </c>
      <c r="H29" s="94" t="s">
        <v>215</v>
      </c>
      <c r="I29" s="217" t="s">
        <v>52</v>
      </c>
      <c r="J29" s="357" t="s">
        <v>25</v>
      </c>
      <c r="K29" s="357"/>
      <c r="L29" s="357" t="s">
        <v>25</v>
      </c>
      <c r="M29" s="357"/>
      <c r="N29" s="357"/>
      <c r="O29" s="357"/>
      <c r="P29" s="357"/>
      <c r="Q29" s="358"/>
      <c r="R29" s="121"/>
    </row>
    <row r="30" spans="1:20" ht="29.25" customHeight="1">
      <c r="A30" s="91"/>
      <c r="R30" s="121"/>
      <c r="S30" s="67"/>
      <c r="T30" s="67"/>
    </row>
    <row r="31" spans="1:20" ht="29.25" customHeight="1">
      <c r="A31" s="91"/>
      <c r="B31" s="128"/>
      <c r="C31" s="128"/>
      <c r="D31" s="129"/>
      <c r="E31" s="129"/>
      <c r="F31" s="129"/>
      <c r="G31" s="129"/>
      <c r="H31" s="129"/>
      <c r="R31" s="121"/>
      <c r="S31" s="67"/>
      <c r="T31" s="67"/>
    </row>
    <row r="32" spans="1:20" ht="29.25" customHeight="1">
      <c r="A32" s="91"/>
      <c r="R32" s="121"/>
      <c r="S32" s="67"/>
      <c r="T32" s="67"/>
    </row>
  </sheetData>
  <sheetProtection/>
  <mergeCells count="41">
    <mergeCell ref="B26:C26"/>
    <mergeCell ref="B19:C19"/>
    <mergeCell ref="B25:C25"/>
    <mergeCell ref="B12:C12"/>
    <mergeCell ref="B13:C13"/>
    <mergeCell ref="B24:C24"/>
    <mergeCell ref="B20:C20"/>
    <mergeCell ref="B18:C18"/>
    <mergeCell ref="B17:C17"/>
    <mergeCell ref="A9:B9"/>
    <mergeCell ref="B11:C11"/>
    <mergeCell ref="B14:C14"/>
    <mergeCell ref="B3:C3"/>
    <mergeCell ref="B4:C4"/>
    <mergeCell ref="B5:C5"/>
    <mergeCell ref="B6:C6"/>
    <mergeCell ref="B10:C10"/>
    <mergeCell ref="J25:K25"/>
    <mergeCell ref="B28:C28"/>
    <mergeCell ref="A1:B1"/>
    <mergeCell ref="C1:D1"/>
    <mergeCell ref="A2:B2"/>
    <mergeCell ref="A16:B16"/>
    <mergeCell ref="B23:C23"/>
    <mergeCell ref="B21:C21"/>
    <mergeCell ref="B27:C27"/>
    <mergeCell ref="B7:C7"/>
    <mergeCell ref="B29:C29"/>
    <mergeCell ref="J29:K29"/>
    <mergeCell ref="L29:Q29"/>
    <mergeCell ref="J23:K23"/>
    <mergeCell ref="L23:Q23"/>
    <mergeCell ref="J27:K27"/>
    <mergeCell ref="L24:Q24"/>
    <mergeCell ref="L25:Q25"/>
    <mergeCell ref="L26:Q26"/>
    <mergeCell ref="J24:K24"/>
    <mergeCell ref="J26:K26"/>
    <mergeCell ref="J28:K28"/>
    <mergeCell ref="L28:Q28"/>
    <mergeCell ref="L27:Q27"/>
  </mergeCells>
  <conditionalFormatting sqref="D36 F36">
    <cfRule type="expression" priority="1" dxfId="0" stopIfTrue="1">
      <formula>ISERROR(D36)=TRUE</formula>
    </cfRule>
  </conditionalFormatting>
  <dataValidations count="1">
    <dataValidation allowBlank="1" showInputMessage="1" showErrorMessage="1" imeMode="off" sqref="G12 H11:H13 E10:H10 F11:G11 G19 H18:H20 E17:H17 F18:G18 G5 H4:H6 E3:H3 F4:G4"/>
  </dataValidations>
  <printOptions horizontalCentered="1"/>
  <pageMargins left="0.3937007874015748" right="0.3937007874015748" top="0.3937007874015748" bottom="0.7874015748031497" header="0.5118110236220472" footer="0.3937007874015748"/>
  <pageSetup horizontalDpi="300" verticalDpi="300" orientation="portrait" paperSize="9" scale="88" r:id="rId1"/>
  <headerFooter alignWithMargins="0">
    <oddFooter>&amp;C&amp;"ＭＳ 明朝,標準"－22－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workbookViewId="0" topLeftCell="A5">
      <selection activeCell="P17" sqref="P17"/>
    </sheetView>
  </sheetViews>
  <sheetFormatPr defaultColWidth="9.00390625" defaultRowHeight="37.5" customHeight="1"/>
  <cols>
    <col min="1" max="2" width="4.625" style="1" customWidth="1"/>
    <col min="3" max="3" width="10.625" style="1" customWidth="1"/>
    <col min="4" max="10" width="10.75390625" style="1" customWidth="1"/>
    <col min="11" max="14" width="6.875" style="1" hidden="1" customWidth="1"/>
    <col min="15" max="18" width="5.375" style="1" customWidth="1"/>
    <col min="19" max="19" width="10.625" style="98" customWidth="1"/>
    <col min="20" max="16384" width="9.00390625" style="1" customWidth="1"/>
  </cols>
  <sheetData>
    <row r="1" spans="1:5" ht="37.5" customHeight="1" thickBot="1">
      <c r="A1" s="378" t="s">
        <v>25</v>
      </c>
      <c r="B1" s="378"/>
      <c r="C1" s="378" t="s">
        <v>26</v>
      </c>
      <c r="D1" s="378"/>
      <c r="E1" s="31" t="s">
        <v>27</v>
      </c>
    </row>
    <row r="2" spans="1:18" ht="37.5" customHeight="1" thickBot="1">
      <c r="A2" s="421" t="s">
        <v>97</v>
      </c>
      <c r="B2" s="422"/>
      <c r="C2" s="34" t="s">
        <v>322</v>
      </c>
      <c r="D2" s="35" t="str">
        <f>IF('予選ﾘｰｸﾞ順位'!B14="","",'予選ﾘｰｸﾞ順位'!B14)</f>
        <v>尽誠学園Ａ</v>
      </c>
      <c r="E2" s="36" t="str">
        <f>IF('予選ﾘｰｸﾞ順位'!C14="","",'予選ﾘｰｸﾞ順位'!C14)</f>
        <v>華頂女子</v>
      </c>
      <c r="F2" s="36" t="str">
        <f>IF('予選ﾘｰｸﾞ順位'!D14="","",'予選ﾘｰｸﾞ順位'!D14)</f>
        <v>済美</v>
      </c>
      <c r="G2" s="36" t="str">
        <f>IF('予選ﾘｰｸﾞ順位'!E14="","",'予選ﾘｰｸﾞ順位'!E14)</f>
        <v>佐賀商業Ａ</v>
      </c>
      <c r="H2" s="36" t="str">
        <f>IF('予選ﾘｰｸﾞ順位'!F14="","",'予選ﾘｰｸﾞ順位'!F14)</f>
        <v>長崎女子商</v>
      </c>
      <c r="I2" s="36" t="str">
        <f>IF('予選ﾘｰｸﾞ順位'!G14="","",'予選ﾘｰｸﾞ順位'!G14)</f>
        <v>和歌山商業</v>
      </c>
      <c r="J2" s="36" t="str">
        <f>IF('予選ﾘｰｸﾞ順位'!H14="","",'予選ﾘｰｸﾞ順位'!H14)</f>
        <v>鳥取敬愛</v>
      </c>
      <c r="K2" s="131" t="s">
        <v>30</v>
      </c>
      <c r="L2" s="80" t="s">
        <v>31</v>
      </c>
      <c r="M2" s="80" t="s">
        <v>32</v>
      </c>
      <c r="N2" s="132" t="s">
        <v>33</v>
      </c>
      <c r="O2" s="416" t="s">
        <v>28</v>
      </c>
      <c r="P2" s="417"/>
      <c r="Q2" s="134" t="s">
        <v>29</v>
      </c>
      <c r="R2" s="135" t="s">
        <v>34</v>
      </c>
    </row>
    <row r="3" spans="1:19" ht="37.5" customHeight="1">
      <c r="A3" s="136" t="s">
        <v>98</v>
      </c>
      <c r="B3" s="424" t="str">
        <f>IF(D2="","",D2)</f>
        <v>尽誠学園Ａ</v>
      </c>
      <c r="C3" s="425"/>
      <c r="D3" s="137"/>
      <c r="E3" s="44" t="s">
        <v>321</v>
      </c>
      <c r="F3" s="44" t="s">
        <v>321</v>
      </c>
      <c r="G3" s="44" t="s">
        <v>321</v>
      </c>
      <c r="H3" s="44" t="s">
        <v>171</v>
      </c>
      <c r="I3" s="100" t="s">
        <v>171</v>
      </c>
      <c r="J3" s="110" t="s">
        <v>171</v>
      </c>
      <c r="K3" s="138">
        <f aca="true" t="shared" si="0" ref="K3:K9">IF(LEFT(J3,1)="3",1,0)+IF(LEFT(I3,1)="3",1,0)+IF(LEFT(H3,1)="3",1,0)+IF(LEFT(G3,1)="3",1,0)+IF(LEFT(F3,1)="3",1,0)+IF(LEFT(E3,1)="3",1,0)+IF(LEFT(D3,1)="3",1,0)</f>
        <v>0</v>
      </c>
      <c r="L3" s="139">
        <f aca="true" t="shared" si="1" ref="L3:L9">IF(RIGHT(J3,1)="3",1,0)+IF(RIGHT(I3,1)="3",1,0)+IF(RIGHT(H3,1)="3",1,0)+IF(RIGHT(G3,1)="3",1,0)+IF(RIGHT(F3,1)="3",1,0)+IF(RIGHT(E3,1)="3",1,0)+IF(RIGHT(D3,1)="3",1,0)</f>
        <v>0</v>
      </c>
      <c r="M3" s="139">
        <f aca="true" t="shared" si="2" ref="M3:M9">IF(LEFT(J3,1)="W",1,0)+IF(LEFT(I3,1)="W",1,0)+IF(LEFT(H3,1)="W",1,0)+IF(LEFT(G3,1)="W",1,0)+IF(LEFT(F3,1)="W",1,0)+IF(LEFT(E3,1)="W",1,0)+IF(LEFT(D3,1)="W",1,0)</f>
        <v>0</v>
      </c>
      <c r="N3" s="140">
        <f aca="true" t="shared" si="3" ref="N3:N9">IF(LEFT(J3,1)="L",1,0)+IF(LEFT(I3,1)="L",1,0)+IF(LEFT(H3,1)="L",1,0)+IF(LEFT(G3,1)="L",1,0)+IF(LEFT(F3,1)="L",1,0)+IF(LEFT(E3,1)="L",1,0)+IF(LEFT(D3,1)="L",1,0)</f>
        <v>0</v>
      </c>
      <c r="O3" s="418" t="str">
        <f aca="true" t="shared" si="4" ref="O3:O9">IF(SUM(K3:N3)=0,"/",K3+M3&amp;"/"&amp;L3+N3)</f>
        <v>/</v>
      </c>
      <c r="P3" s="419"/>
      <c r="Q3" s="142">
        <f aca="true" t="shared" si="5" ref="Q3:Q9">IF(SUM(K3:N3)=0,"",K3*2+L3+M3*2)</f>
      </c>
      <c r="R3" s="203">
        <f aca="true" t="shared" si="6" ref="R3:R9">IF(SUM(K3:N3)=0,"",RANK(Q3,$Q$3:$Q$9,0))</f>
      </c>
      <c r="S3" s="98" t="str">
        <f aca="true" t="shared" si="7" ref="S3:S9">B3</f>
        <v>尽誠学園Ａ</v>
      </c>
    </row>
    <row r="4" spans="1:19" ht="37.5" customHeight="1">
      <c r="A4" s="51" t="s">
        <v>82</v>
      </c>
      <c r="B4" s="385" t="str">
        <f>IF(E2="","",E2)</f>
        <v>華頂女子</v>
      </c>
      <c r="C4" s="420"/>
      <c r="D4" s="143" t="str">
        <f>IF(LEFT(E3,1)="W","L W/O",IF(LEFT(E3,1)="L","W W/O",IF(E3="-","-",RIGHT(E3,1)&amp;"-"&amp;LEFT(E3,1))))</f>
        <v>-</v>
      </c>
      <c r="E4" s="52"/>
      <c r="F4" s="53" t="s">
        <v>321</v>
      </c>
      <c r="G4" s="53" t="s">
        <v>321</v>
      </c>
      <c r="H4" s="53" t="s">
        <v>171</v>
      </c>
      <c r="I4" s="102" t="s">
        <v>171</v>
      </c>
      <c r="J4" s="144" t="s">
        <v>171</v>
      </c>
      <c r="K4" s="145">
        <f t="shared" si="0"/>
        <v>0</v>
      </c>
      <c r="L4" s="146">
        <f t="shared" si="1"/>
        <v>0</v>
      </c>
      <c r="M4" s="146">
        <f t="shared" si="2"/>
        <v>0</v>
      </c>
      <c r="N4" s="147">
        <f t="shared" si="3"/>
        <v>0</v>
      </c>
      <c r="O4" s="412" t="str">
        <f t="shared" si="4"/>
        <v>/</v>
      </c>
      <c r="P4" s="413"/>
      <c r="Q4" s="149">
        <f t="shared" si="5"/>
      </c>
      <c r="R4" s="150">
        <f t="shared" si="6"/>
      </c>
      <c r="S4" s="98" t="str">
        <f t="shared" si="7"/>
        <v>華頂女子</v>
      </c>
    </row>
    <row r="5" spans="1:19" ht="37.5" customHeight="1">
      <c r="A5" s="51" t="s">
        <v>83</v>
      </c>
      <c r="B5" s="385" t="str">
        <f>IF(F2="","",F2)</f>
        <v>済美</v>
      </c>
      <c r="C5" s="420"/>
      <c r="D5" s="143" t="str">
        <f>IF(LEFT(F3,1)="W","L W/O",IF(LEFT(F3,1)="L","W W/O",IF(F3="-","-",RIGHT(F3,1)&amp;"-"&amp;LEFT(F3,1))))</f>
        <v>-</v>
      </c>
      <c r="E5" s="151" t="str">
        <f>IF(LEFT(F4,1)="W","L W/O",IF(LEFT(F4,1)="L","W W/O",IF(F4="-","-",RIGHT(F4,1)&amp;"-"&amp;LEFT(F4,1))))</f>
        <v>-</v>
      </c>
      <c r="F5" s="52"/>
      <c r="G5" s="53" t="s">
        <v>321</v>
      </c>
      <c r="H5" s="53" t="s">
        <v>321</v>
      </c>
      <c r="I5" s="102" t="s">
        <v>171</v>
      </c>
      <c r="J5" s="144" t="s">
        <v>171</v>
      </c>
      <c r="K5" s="145">
        <f t="shared" si="0"/>
        <v>0</v>
      </c>
      <c r="L5" s="146">
        <f t="shared" si="1"/>
        <v>0</v>
      </c>
      <c r="M5" s="146">
        <f t="shared" si="2"/>
        <v>0</v>
      </c>
      <c r="N5" s="147">
        <f t="shared" si="3"/>
        <v>0</v>
      </c>
      <c r="O5" s="412" t="str">
        <f t="shared" si="4"/>
        <v>/</v>
      </c>
      <c r="P5" s="413"/>
      <c r="Q5" s="149">
        <f t="shared" si="5"/>
      </c>
      <c r="R5" s="150">
        <f t="shared" si="6"/>
      </c>
      <c r="S5" s="98" t="str">
        <f t="shared" si="7"/>
        <v>済美</v>
      </c>
    </row>
    <row r="6" spans="1:19" ht="37.5" customHeight="1">
      <c r="A6" s="51" t="s">
        <v>84</v>
      </c>
      <c r="B6" s="385" t="str">
        <f>IF(G2="","",G2)</f>
        <v>佐賀商業Ａ</v>
      </c>
      <c r="C6" s="420"/>
      <c r="D6" s="143" t="str">
        <f>IF(LEFT(G3,1)="W","L W/O",IF(LEFT(G3,1)="L","W W/O",IF(G3="-","-",RIGHT(G3,1)&amp;"-"&amp;LEFT(G3,1))))</f>
        <v>-</v>
      </c>
      <c r="E6" s="151" t="str">
        <f>IF(LEFT(G4,1)="W","L W/O",IF(LEFT(G4,1)="L","W W/O",IF(G4="-","-",RIGHT(G4,1)&amp;"-"&amp;LEFT(G4,1))))</f>
        <v>-</v>
      </c>
      <c r="F6" s="151" t="str">
        <f>IF(LEFT(G5,1)="W","L W/O",IF(LEFT(G5,1)="L","W W/O",IF(G5="-","-",RIGHT(G5,1)&amp;"-"&amp;LEFT(G5,1))))</f>
        <v>-</v>
      </c>
      <c r="G6" s="52"/>
      <c r="H6" s="53" t="s">
        <v>321</v>
      </c>
      <c r="I6" s="102" t="s">
        <v>171</v>
      </c>
      <c r="J6" s="144" t="s">
        <v>171</v>
      </c>
      <c r="K6" s="145">
        <f t="shared" si="0"/>
        <v>0</v>
      </c>
      <c r="L6" s="146">
        <f t="shared" si="1"/>
        <v>0</v>
      </c>
      <c r="M6" s="146">
        <f t="shared" si="2"/>
        <v>0</v>
      </c>
      <c r="N6" s="147">
        <f t="shared" si="3"/>
        <v>0</v>
      </c>
      <c r="O6" s="412" t="str">
        <f t="shared" si="4"/>
        <v>/</v>
      </c>
      <c r="P6" s="413"/>
      <c r="Q6" s="149">
        <f t="shared" si="5"/>
      </c>
      <c r="R6" s="150">
        <f t="shared" si="6"/>
      </c>
      <c r="S6" s="98" t="str">
        <f t="shared" si="7"/>
        <v>佐賀商業Ａ</v>
      </c>
    </row>
    <row r="7" spans="1:19" ht="37.5" customHeight="1">
      <c r="A7" s="51" t="s">
        <v>85</v>
      </c>
      <c r="B7" s="385" t="str">
        <f>IF(H2="","",H2)</f>
        <v>長崎女子商</v>
      </c>
      <c r="C7" s="420"/>
      <c r="D7" s="143" t="str">
        <f>IF(LEFT(H3,1)="W","L W/O",IF(LEFT(H3,1)="L","W W/O",IF(H3="-","-",RIGHT(H3,1)&amp;"-"&amp;LEFT(H3,1))))</f>
        <v>-</v>
      </c>
      <c r="E7" s="151" t="str">
        <f>IF(LEFT(H4,1)="W","L W/O",IF(LEFT(H4,1)="L","W W/O",IF(H4="-","-",RIGHT(H4,1)&amp;"-"&amp;LEFT(H4,1))))</f>
        <v>-</v>
      </c>
      <c r="F7" s="151" t="str">
        <f>IF(LEFT(H5,1)="W","L W/O",IF(LEFT(H5,1)="L","W W/O",IF(H5="-","-",RIGHT(H5,1)&amp;"-"&amp;LEFT(H5,1))))</f>
        <v>-</v>
      </c>
      <c r="G7" s="151" t="str">
        <f>IF(LEFT(H6,1)="W","L W/O",IF(LEFT(H6,1)="L","W W/O",IF(H6="-","-",RIGHT(H6,1)&amp;"-"&amp;LEFT(H6,1))))</f>
        <v>-</v>
      </c>
      <c r="H7" s="52"/>
      <c r="I7" s="102" t="s">
        <v>321</v>
      </c>
      <c r="J7" s="144" t="s">
        <v>321</v>
      </c>
      <c r="K7" s="145">
        <f t="shared" si="0"/>
        <v>0</v>
      </c>
      <c r="L7" s="146">
        <f t="shared" si="1"/>
        <v>0</v>
      </c>
      <c r="M7" s="146">
        <f t="shared" si="2"/>
        <v>0</v>
      </c>
      <c r="N7" s="147">
        <f t="shared" si="3"/>
        <v>0</v>
      </c>
      <c r="O7" s="412" t="str">
        <f t="shared" si="4"/>
        <v>/</v>
      </c>
      <c r="P7" s="413"/>
      <c r="Q7" s="149">
        <f t="shared" si="5"/>
      </c>
      <c r="R7" s="150">
        <f t="shared" si="6"/>
      </c>
      <c r="S7" s="98" t="str">
        <f t="shared" si="7"/>
        <v>長崎女子商</v>
      </c>
    </row>
    <row r="8" spans="1:19" ht="37.5" customHeight="1">
      <c r="A8" s="152" t="s">
        <v>99</v>
      </c>
      <c r="B8" s="385" t="str">
        <f>IF(I2="","",I2)</f>
        <v>和歌山商業</v>
      </c>
      <c r="C8" s="420"/>
      <c r="D8" s="153" t="str">
        <f>IF(LEFT(I3,1)="W","L W/O",IF(LEFT(I3,1)="L","W W/O",IF(I3="-","-",RIGHT(I3,1)&amp;"-"&amp;LEFT(I3,1))))</f>
        <v>-</v>
      </c>
      <c r="E8" s="154" t="str">
        <f>IF(LEFT(I4,1)="W","L W/O",IF(LEFT(I4,1)="L","W W/O",IF(I4="-","-",RIGHT(I4,1)&amp;"-"&amp;LEFT(I4,1))))</f>
        <v>-</v>
      </c>
      <c r="F8" s="155" t="str">
        <f>IF(LEFT(I5,1)="W","L W/O",IF(LEFT(I5,1)="L","W W/O",IF(I5="-","-",RIGHT(I5,1)&amp;"-"&amp;LEFT(I5,1))))</f>
        <v>-</v>
      </c>
      <c r="G8" s="155" t="str">
        <f>IF(LEFT(I6,1)="W","L W/O",IF(LEFT(I6,1)="L","W W/O",IF(I6="-","-",RIGHT(I6,1)&amp;"-"&amp;LEFT(I6,1))))</f>
        <v>-</v>
      </c>
      <c r="H8" s="155" t="str">
        <f>IF(LEFT(I7,1)="W","L W/O",IF(LEFT(I7,1)="L","W W/O",IF(I7="-","-",RIGHT(I7,1)&amp;"-"&amp;LEFT(I7,1))))</f>
        <v>-</v>
      </c>
      <c r="I8" s="156"/>
      <c r="J8" s="144" t="s">
        <v>171</v>
      </c>
      <c r="K8" s="145">
        <f t="shared" si="0"/>
        <v>0</v>
      </c>
      <c r="L8" s="146">
        <f t="shared" si="1"/>
        <v>0</v>
      </c>
      <c r="M8" s="146">
        <f t="shared" si="2"/>
        <v>0</v>
      </c>
      <c r="N8" s="147">
        <f t="shared" si="3"/>
        <v>0</v>
      </c>
      <c r="O8" s="412" t="str">
        <f t="shared" si="4"/>
        <v>/</v>
      </c>
      <c r="P8" s="413"/>
      <c r="Q8" s="157">
        <f t="shared" si="5"/>
      </c>
      <c r="R8" s="150">
        <f t="shared" si="6"/>
      </c>
      <c r="S8" s="98" t="str">
        <f t="shared" si="7"/>
        <v>和歌山商業</v>
      </c>
    </row>
    <row r="9" spans="1:19" ht="37.5" customHeight="1" thickBot="1">
      <c r="A9" s="158" t="s">
        <v>100</v>
      </c>
      <c r="B9" s="368" t="str">
        <f>IF(J2="","",J2)</f>
        <v>鳥取敬愛</v>
      </c>
      <c r="C9" s="423"/>
      <c r="D9" s="159" t="str">
        <f>IF(LEFT(J3,1)="W","L W/O",IF(LEFT(J3,1)="L","W W/O",IF(J3="-","-",RIGHT(J3,1)&amp;"-"&amp;LEFT(J3,1))))</f>
        <v>-</v>
      </c>
      <c r="E9" s="160" t="str">
        <f>IF(LEFT(J4,1)="W","L W/O",IF(LEFT(J4,1)="L","W W/O",IF(J4="-","-",RIGHT(J4,1)&amp;"-"&amp;LEFT(J4,1))))</f>
        <v>-</v>
      </c>
      <c r="F9" s="160" t="str">
        <f>IF(LEFT(J5,1)="W","L W/O",IF(LEFT(J5,1)="L","W W/O",IF(J5="-","-",RIGHT(J5,1)&amp;"-"&amp;LEFT(J5,1))))</f>
        <v>-</v>
      </c>
      <c r="G9" s="160" t="str">
        <f>IF(LEFT(J6,1)="W","L W/O",IF(LEFT(J6,1)="L","W W/O",IF(J6="-","-",RIGHT(J6,1)&amp;"-"&amp;LEFT(J6,1))))</f>
        <v>-</v>
      </c>
      <c r="H9" s="160" t="str">
        <f>IF(LEFT(J7,1)="W","L W/O",IF(LEFT(J7,1)="L","W W/O",IF(J7="-","-",RIGHT(J7,1)&amp;"-"&amp;LEFT(J7,1))))</f>
        <v>-</v>
      </c>
      <c r="I9" s="160" t="str">
        <f>IF(LEFT(J8,1)="W","L W/O",IF(LEFT(J8,1)="L","W W/O",IF(J8="-","-",RIGHT(J8,1)&amp;"-"&amp;LEFT(J8,1))))</f>
        <v>-</v>
      </c>
      <c r="J9" s="161"/>
      <c r="K9" s="162">
        <f t="shared" si="0"/>
        <v>0</v>
      </c>
      <c r="L9" s="163">
        <f t="shared" si="1"/>
        <v>0</v>
      </c>
      <c r="M9" s="163">
        <f t="shared" si="2"/>
        <v>0</v>
      </c>
      <c r="N9" s="164">
        <f t="shared" si="3"/>
        <v>0</v>
      </c>
      <c r="O9" s="414" t="str">
        <f t="shared" si="4"/>
        <v>/</v>
      </c>
      <c r="P9" s="415"/>
      <c r="Q9" s="166">
        <f t="shared" si="5"/>
      </c>
      <c r="R9" s="167">
        <f t="shared" si="6"/>
      </c>
      <c r="S9" s="98" t="str">
        <f t="shared" si="7"/>
        <v>鳥取敬愛</v>
      </c>
    </row>
    <row r="10" spans="1:18" ht="37.5" customHeight="1" thickBot="1">
      <c r="A10" s="168"/>
      <c r="B10" s="169"/>
      <c r="C10" s="169"/>
      <c r="D10" s="95"/>
      <c r="E10" s="95"/>
      <c r="F10" s="95"/>
      <c r="G10" s="95"/>
      <c r="H10" s="95"/>
      <c r="I10" s="95"/>
      <c r="J10" s="170"/>
      <c r="K10" s="171"/>
      <c r="L10" s="171"/>
      <c r="M10" s="171"/>
      <c r="N10" s="171"/>
      <c r="O10" s="172"/>
      <c r="P10" s="172"/>
      <c r="Q10" s="172"/>
      <c r="R10" s="172"/>
    </row>
    <row r="11" spans="1:16" ht="37.5" customHeight="1" thickBot="1">
      <c r="A11" s="421" t="s">
        <v>35</v>
      </c>
      <c r="B11" s="422"/>
      <c r="C11" s="34" t="s">
        <v>323</v>
      </c>
      <c r="D11" s="35" t="str">
        <f>IF('予選ﾘｰｸﾞ順位'!I14="","",'予選ﾘｰｸﾞ順位'!I14)</f>
        <v>三田学園</v>
      </c>
      <c r="E11" s="36" t="str">
        <f>IF('予選ﾘｰｸﾞ順位'!J14="","",'予選ﾘｰｸﾞ順位'!J14)</f>
        <v>徳島市立Ａ</v>
      </c>
      <c r="F11" s="36" t="str">
        <f>IF('予選ﾘｰｸﾞ順位'!K14="","",'予選ﾘｰｸﾞ順位'!K14)</f>
        <v>鹿児島女Ａ</v>
      </c>
      <c r="G11" s="36" t="str">
        <f>IF('予選ﾘｰｸﾞ順位'!L14="","",'予選ﾘｰｸﾞ順位'!L14)</f>
        <v>城南</v>
      </c>
      <c r="H11" s="36" t="str">
        <f>IF('予選ﾘｰｸﾞ順位'!M14="","",'予選ﾘｰｸﾞ順位'!M14)</f>
        <v>今治北</v>
      </c>
      <c r="I11" s="36" t="str">
        <f>IF('予選ﾘｰｸﾞ順位'!N14="","",'予選ﾘｰｸﾞ順位'!N14)</f>
        <v>倉吉北</v>
      </c>
      <c r="J11" s="133" t="s">
        <v>28</v>
      </c>
      <c r="K11" s="131" t="s">
        <v>30</v>
      </c>
      <c r="L11" s="80" t="s">
        <v>31</v>
      </c>
      <c r="M11" s="80" t="s">
        <v>32</v>
      </c>
      <c r="N11" s="132" t="s">
        <v>33</v>
      </c>
      <c r="O11" s="134" t="s">
        <v>29</v>
      </c>
      <c r="P11" s="135" t="s">
        <v>34</v>
      </c>
    </row>
    <row r="12" spans="1:19" ht="37.5" customHeight="1">
      <c r="A12" s="136" t="s">
        <v>101</v>
      </c>
      <c r="B12" s="387" t="str">
        <f>IF(D11="","",D11)</f>
        <v>三田学園</v>
      </c>
      <c r="C12" s="388"/>
      <c r="D12" s="137"/>
      <c r="E12" s="44" t="s">
        <v>171</v>
      </c>
      <c r="F12" s="44" t="s">
        <v>321</v>
      </c>
      <c r="G12" s="44" t="s">
        <v>171</v>
      </c>
      <c r="H12" s="44" t="s">
        <v>321</v>
      </c>
      <c r="I12" s="100" t="s">
        <v>171</v>
      </c>
      <c r="J12" s="141" t="str">
        <f aca="true" t="shared" si="8" ref="J12:J17">IF(SUM(K12:N12)=0,"/",K12+M12&amp;"/"&amp;L12+N12)</f>
        <v>/</v>
      </c>
      <c r="K12" s="138">
        <f aca="true" t="shared" si="9" ref="K12:K17">IF(LEFT(I12,1)="3",1,0)+IF(LEFT(H12,1)="3",1,0)+IF(LEFT(G12,1)="3",1,0)+IF(LEFT(F12,1)="3",1,0)+IF(LEFT(E12,1)="3",1,0)+IF(LEFT(D12,1)="3",1,0)</f>
        <v>0</v>
      </c>
      <c r="L12" s="139">
        <f aca="true" t="shared" si="10" ref="L12:L17">IF(RIGHT(I12,1)="3",1,0)+IF(RIGHT(H12,1)="3",1,0)+IF(RIGHT(G12,1)="3",1,0)+IF(RIGHT(F12,1)="3",1,0)+IF(RIGHT(E12,1)="3",1,0)+IF(RIGHT(D12,1)="3",1,0)</f>
        <v>0</v>
      </c>
      <c r="M12" s="139">
        <f aca="true" t="shared" si="11" ref="M12:M17">IF(LEFT(I12,1)="W",1,0)+IF(LEFT(H12,1)="W",1,0)+IF(LEFT(G12,1)="W",1,0)+IF(LEFT(F12,1)="W",1,0)+IF(LEFT(E12,1)="W",1,0)+IF(LEFT(D12,1)="W",1,0)</f>
        <v>0</v>
      </c>
      <c r="N12" s="140">
        <f aca="true" t="shared" si="12" ref="N12:N17">IF(LEFT(I12,1)="L",1,0)+IF(LEFT(H12,1)="L",1,0)+IF(LEFT(G12,1)="L",1,0)+IF(LEFT(F12,1)="L",1,0)+IF(LEFT(E12,1)="L",1,0)+IF(LEFT(D12,1)="L",1,0)</f>
        <v>0</v>
      </c>
      <c r="O12" s="142">
        <f aca="true" t="shared" si="13" ref="O12:O17">IF(SUM(K12:N12)=0,"",K12*2+L12+M12*2)</f>
      </c>
      <c r="P12" s="150">
        <f aca="true" t="shared" si="14" ref="P12:P17">IF(SUM(K12:N12)=0,"",RANK(O12,$O$12:$O$17,0))</f>
      </c>
      <c r="S12" s="98" t="str">
        <f aca="true" t="shared" si="15" ref="S12:S17">B12</f>
        <v>三田学園</v>
      </c>
    </row>
    <row r="13" spans="1:19" ht="37.5" customHeight="1">
      <c r="A13" s="51" t="s">
        <v>102</v>
      </c>
      <c r="B13" s="385" t="str">
        <f>IF(E11="","",E11)</f>
        <v>徳島市立Ａ</v>
      </c>
      <c r="C13" s="386"/>
      <c r="D13" s="143" t="str">
        <f>IF(LEFT(E12,1)="W","L W/O",IF(LEFT(E12,1)="L","W W/O",IF(E12="-","-",RIGHT(E12,1)&amp;"-"&amp;LEFT(E12,1))))</f>
        <v>-</v>
      </c>
      <c r="E13" s="52"/>
      <c r="F13" s="53" t="s">
        <v>321</v>
      </c>
      <c r="G13" s="53" t="s">
        <v>321</v>
      </c>
      <c r="H13" s="53" t="s">
        <v>171</v>
      </c>
      <c r="I13" s="102" t="s">
        <v>321</v>
      </c>
      <c r="J13" s="148" t="str">
        <f t="shared" si="8"/>
        <v>/</v>
      </c>
      <c r="K13" s="145">
        <f t="shared" si="9"/>
        <v>0</v>
      </c>
      <c r="L13" s="146">
        <f t="shared" si="10"/>
        <v>0</v>
      </c>
      <c r="M13" s="146">
        <f t="shared" si="11"/>
        <v>0</v>
      </c>
      <c r="N13" s="147">
        <f t="shared" si="12"/>
        <v>0</v>
      </c>
      <c r="O13" s="149">
        <f t="shared" si="13"/>
      </c>
      <c r="P13" s="150">
        <f t="shared" si="14"/>
      </c>
      <c r="S13" s="98" t="str">
        <f t="shared" si="15"/>
        <v>徳島市立Ａ</v>
      </c>
    </row>
    <row r="14" spans="1:19" ht="37.5" customHeight="1">
      <c r="A14" s="51" t="s">
        <v>103</v>
      </c>
      <c r="B14" s="385" t="str">
        <f>IF(F11="","",F11)</f>
        <v>鹿児島女Ａ</v>
      </c>
      <c r="C14" s="386"/>
      <c r="D14" s="143" t="str">
        <f>IF(LEFT(F12,1)="W","L W/O",IF(LEFT(F12,1)="L","W W/O",IF(F12="-","-",RIGHT(F12,1)&amp;"-"&amp;LEFT(F12,1))))</f>
        <v>-</v>
      </c>
      <c r="E14" s="151" t="str">
        <f>IF(LEFT(F13,1)="W","L W/O",IF(LEFT(F13,1)="L","W W/O",IF(F13="-","-",RIGHT(F13,1)&amp;"-"&amp;LEFT(F13,1))))</f>
        <v>-</v>
      </c>
      <c r="F14" s="52"/>
      <c r="G14" s="53" t="s">
        <v>321</v>
      </c>
      <c r="H14" s="53" t="s">
        <v>171</v>
      </c>
      <c r="I14" s="102" t="s">
        <v>171</v>
      </c>
      <c r="J14" s="148" t="str">
        <f t="shared" si="8"/>
        <v>/</v>
      </c>
      <c r="K14" s="145">
        <f t="shared" si="9"/>
        <v>0</v>
      </c>
      <c r="L14" s="146">
        <f t="shared" si="10"/>
        <v>0</v>
      </c>
      <c r="M14" s="146">
        <f t="shared" si="11"/>
        <v>0</v>
      </c>
      <c r="N14" s="147">
        <f t="shared" si="12"/>
        <v>0</v>
      </c>
      <c r="O14" s="149">
        <f t="shared" si="13"/>
      </c>
      <c r="P14" s="150">
        <f t="shared" si="14"/>
      </c>
      <c r="S14" s="98" t="str">
        <f t="shared" si="15"/>
        <v>鹿児島女Ａ</v>
      </c>
    </row>
    <row r="15" spans="1:19" ht="37.5" customHeight="1">
      <c r="A15" s="51" t="s">
        <v>104</v>
      </c>
      <c r="B15" s="385" t="str">
        <f>IF(G11="","",G11)</f>
        <v>城南</v>
      </c>
      <c r="C15" s="386"/>
      <c r="D15" s="143" t="str">
        <f>IF(LEFT(G12,1)="W","L W/O",IF(LEFT(G12,1)="L","W W/O",IF(G12="-","-",RIGHT(G12,1)&amp;"-"&amp;LEFT(G12,1))))</f>
        <v>-</v>
      </c>
      <c r="E15" s="151" t="str">
        <f>IF(LEFT(G13,1)="W","L W/O",IF(LEFT(G13,1)="L","W W/O",IF(G13="-","-",RIGHT(G13,1)&amp;"-"&amp;LEFT(G13,1))))</f>
        <v>-</v>
      </c>
      <c r="F15" s="151" t="str">
        <f>IF(LEFT(G14,1)="W","L W/O",IF(LEFT(G14,1)="L","W W/O",IF(G14="-","-",RIGHT(G14,1)&amp;"-"&amp;LEFT(G14,1))))</f>
        <v>-</v>
      </c>
      <c r="G15" s="52"/>
      <c r="H15" s="53" t="s">
        <v>321</v>
      </c>
      <c r="I15" s="102" t="s">
        <v>321</v>
      </c>
      <c r="J15" s="148" t="str">
        <f t="shared" si="8"/>
        <v>/</v>
      </c>
      <c r="K15" s="145">
        <f t="shared" si="9"/>
        <v>0</v>
      </c>
      <c r="L15" s="146">
        <f t="shared" si="10"/>
        <v>0</v>
      </c>
      <c r="M15" s="146">
        <f t="shared" si="11"/>
        <v>0</v>
      </c>
      <c r="N15" s="147">
        <f t="shared" si="12"/>
        <v>0</v>
      </c>
      <c r="O15" s="149">
        <f t="shared" si="13"/>
      </c>
      <c r="P15" s="150">
        <f t="shared" si="14"/>
      </c>
      <c r="S15" s="98" t="str">
        <f t="shared" si="15"/>
        <v>城南</v>
      </c>
    </row>
    <row r="16" spans="1:19" ht="37.5" customHeight="1">
      <c r="A16" s="51" t="s">
        <v>105</v>
      </c>
      <c r="B16" s="385" t="str">
        <f>IF(H11="","",H11)</f>
        <v>今治北</v>
      </c>
      <c r="C16" s="386"/>
      <c r="D16" s="143" t="str">
        <f>IF(LEFT(H12,1)="W","L W/O",IF(LEFT(H12,1)="L","W W/O",IF(H12="-","-",RIGHT(H12,1)&amp;"-"&amp;LEFT(H12,1))))</f>
        <v>-</v>
      </c>
      <c r="E16" s="151" t="str">
        <f>IF(LEFT(H13,1)="W","L W/O",IF(LEFT(H13,1)="L","W W/O",IF(H13="-","-",RIGHT(H13,1)&amp;"-"&amp;LEFT(H13,1))))</f>
        <v>-</v>
      </c>
      <c r="F16" s="151" t="str">
        <f>IF(LEFT(H14,1)="W","L W/O",IF(LEFT(H14,1)="L","W W/O",IF(H14="-","-",RIGHT(H14,1)&amp;"-"&amp;LEFT(H14,1))))</f>
        <v>-</v>
      </c>
      <c r="G16" s="151" t="str">
        <f>IF(LEFT(H15,1)="W","L W/O",IF(LEFT(H15,1)="L","W W/O",IF(H15="-","-",RIGHT(H15,1)&amp;"-"&amp;LEFT(H15,1))))</f>
        <v>-</v>
      </c>
      <c r="H16" s="52"/>
      <c r="I16" s="102" t="s">
        <v>321</v>
      </c>
      <c r="J16" s="148" t="str">
        <f t="shared" si="8"/>
        <v>/</v>
      </c>
      <c r="K16" s="145">
        <f t="shared" si="9"/>
        <v>0</v>
      </c>
      <c r="L16" s="146">
        <f t="shared" si="10"/>
        <v>0</v>
      </c>
      <c r="M16" s="146">
        <f t="shared" si="11"/>
        <v>0</v>
      </c>
      <c r="N16" s="147">
        <f t="shared" si="12"/>
        <v>0</v>
      </c>
      <c r="O16" s="149">
        <f t="shared" si="13"/>
      </c>
      <c r="P16" s="150">
        <f t="shared" si="14"/>
      </c>
      <c r="S16" s="98" t="str">
        <f t="shared" si="15"/>
        <v>今治北</v>
      </c>
    </row>
    <row r="17" spans="1:19" ht="37.5" customHeight="1" thickBot="1">
      <c r="A17" s="60" t="s">
        <v>106</v>
      </c>
      <c r="B17" s="368" t="str">
        <f>IF(I11="","",I11)</f>
        <v>倉吉北</v>
      </c>
      <c r="C17" s="369"/>
      <c r="D17" s="159" t="str">
        <f>IF(LEFT(I12,1)="W","L W/O",IF(LEFT(I12,1)="L","W W/O",IF(I12="-","-",RIGHT(I12,1)&amp;"-"&amp;LEFT(I12,1))))</f>
        <v>-</v>
      </c>
      <c r="E17" s="185" t="str">
        <f>IF(LEFT(I13,1)="W","L W/O",IF(LEFT(I13,1)="L","W W/O",IF(I13="-","-",RIGHT(I13,1)&amp;"-"&amp;LEFT(I13,1))))</f>
        <v>-</v>
      </c>
      <c r="F17" s="160" t="str">
        <f>IF(LEFT(I14,1)="W","L W/O",IF(LEFT(I14,1)="L","W W/O",IF(I14="-","-",RIGHT(I14,1)&amp;"-"&amp;LEFT(I14,1))))</f>
        <v>-</v>
      </c>
      <c r="G17" s="160" t="str">
        <f>IF(LEFT(I15,1)="W","L W/O",IF(LEFT(I15,1)="L","W W/O",IF(I15="-","-",RIGHT(I15,1)&amp;"-"&amp;LEFT(I15,1))))</f>
        <v>-</v>
      </c>
      <c r="H17" s="160" t="str">
        <f>IF(LEFT(I16,1)="W","L W/O",IF(LEFT(I16,1)="L","W W/O",IF(I16="-","-",RIGHT(I16,1)&amp;"-"&amp;LEFT(I16,1))))</f>
        <v>-</v>
      </c>
      <c r="I17" s="186"/>
      <c r="J17" s="165" t="str">
        <f t="shared" si="8"/>
        <v>/</v>
      </c>
      <c r="K17" s="162">
        <f t="shared" si="9"/>
        <v>0</v>
      </c>
      <c r="L17" s="163">
        <f t="shared" si="10"/>
        <v>0</v>
      </c>
      <c r="M17" s="163">
        <f t="shared" si="11"/>
        <v>0</v>
      </c>
      <c r="N17" s="164">
        <f t="shared" si="12"/>
        <v>0</v>
      </c>
      <c r="O17" s="166">
        <f t="shared" si="13"/>
      </c>
      <c r="P17" s="167">
        <f t="shared" si="14"/>
      </c>
      <c r="S17" s="98" t="str">
        <f t="shared" si="15"/>
        <v>倉吉北</v>
      </c>
    </row>
    <row r="18" spans="1:19" s="176" customFormat="1" ht="37.5" customHeight="1" thickBot="1">
      <c r="A18" s="173"/>
      <c r="B18" s="174"/>
      <c r="C18" s="174"/>
      <c r="D18" s="95"/>
      <c r="E18" s="95"/>
      <c r="F18" s="95"/>
      <c r="G18" s="95"/>
      <c r="H18" s="95"/>
      <c r="I18" s="170"/>
      <c r="J18" s="170"/>
      <c r="K18" s="69"/>
      <c r="L18" s="69"/>
      <c r="M18" s="69"/>
      <c r="N18" s="69"/>
      <c r="O18" s="175"/>
      <c r="P18" s="175"/>
      <c r="Q18" s="175"/>
      <c r="R18" s="175"/>
      <c r="S18" s="187"/>
    </row>
    <row r="19" spans="1:19" ht="37.5" customHeight="1" thickBot="1">
      <c r="A19" s="168"/>
      <c r="B19" s="381" t="s">
        <v>36</v>
      </c>
      <c r="C19" s="382"/>
      <c r="D19" s="188" t="s">
        <v>37</v>
      </c>
      <c r="E19" s="80" t="s">
        <v>38</v>
      </c>
      <c r="F19" s="80" t="s">
        <v>39</v>
      </c>
      <c r="G19" s="80" t="s">
        <v>40</v>
      </c>
      <c r="H19" s="80" t="s">
        <v>41</v>
      </c>
      <c r="I19" s="80" t="s">
        <v>42</v>
      </c>
      <c r="J19" s="81" t="s">
        <v>43</v>
      </c>
      <c r="K19" s="275"/>
      <c r="L19" s="275"/>
      <c r="M19" s="275"/>
      <c r="N19" s="275"/>
      <c r="O19" s="408" t="s">
        <v>44</v>
      </c>
      <c r="P19" s="409"/>
      <c r="Q19" s="172"/>
      <c r="R19" s="172"/>
      <c r="S19" s="201"/>
    </row>
    <row r="20" spans="1:19" ht="37.5" customHeight="1">
      <c r="A20" s="168"/>
      <c r="B20" s="376" t="s">
        <v>338</v>
      </c>
      <c r="C20" s="377"/>
      <c r="D20" s="82" t="s">
        <v>107</v>
      </c>
      <c r="E20" s="83" t="s">
        <v>108</v>
      </c>
      <c r="F20" s="83" t="s">
        <v>109</v>
      </c>
      <c r="G20" s="83" t="s">
        <v>46</v>
      </c>
      <c r="H20" s="83" t="s">
        <v>47</v>
      </c>
      <c r="I20" s="83" t="s">
        <v>48</v>
      </c>
      <c r="J20" s="273" t="s">
        <v>49</v>
      </c>
      <c r="K20" s="274"/>
      <c r="L20" s="274"/>
      <c r="M20" s="274"/>
      <c r="N20" s="274"/>
      <c r="O20" s="410" t="s">
        <v>343</v>
      </c>
      <c r="P20" s="411"/>
      <c r="Q20" s="172"/>
      <c r="R20" s="172"/>
      <c r="S20" s="202"/>
    </row>
    <row r="21" spans="1:19" ht="37.5" customHeight="1">
      <c r="A21" s="168"/>
      <c r="B21" s="391" t="s">
        <v>339</v>
      </c>
      <c r="C21" s="392"/>
      <c r="D21" s="122" t="s">
        <v>111</v>
      </c>
      <c r="E21" s="123" t="s">
        <v>45</v>
      </c>
      <c r="F21" s="123" t="s">
        <v>112</v>
      </c>
      <c r="G21" s="123" t="s">
        <v>113</v>
      </c>
      <c r="H21" s="123" t="s">
        <v>57</v>
      </c>
      <c r="I21" s="123" t="s">
        <v>58</v>
      </c>
      <c r="J21" s="177" t="s">
        <v>114</v>
      </c>
      <c r="K21" s="178"/>
      <c r="L21" s="178"/>
      <c r="M21" s="178"/>
      <c r="N21" s="178"/>
      <c r="O21" s="403" t="s">
        <v>344</v>
      </c>
      <c r="P21" s="404"/>
      <c r="Q21" s="172"/>
      <c r="R21" s="172"/>
      <c r="S21" s="202"/>
    </row>
    <row r="22" spans="1:19" ht="37.5" customHeight="1">
      <c r="A22" s="168"/>
      <c r="B22" s="383" t="s">
        <v>340</v>
      </c>
      <c r="C22" s="384"/>
      <c r="D22" s="85" t="s">
        <v>59</v>
      </c>
      <c r="E22" s="86" t="s">
        <v>55</v>
      </c>
      <c r="F22" s="86" t="s">
        <v>56</v>
      </c>
      <c r="G22" s="86" t="s">
        <v>116</v>
      </c>
      <c r="H22" s="86" t="s">
        <v>117</v>
      </c>
      <c r="I22" s="86" t="s">
        <v>62</v>
      </c>
      <c r="J22" s="179" t="s">
        <v>118</v>
      </c>
      <c r="K22" s="180"/>
      <c r="L22" s="180"/>
      <c r="M22" s="180"/>
      <c r="N22" s="180"/>
      <c r="O22" s="403" t="s">
        <v>345</v>
      </c>
      <c r="P22" s="404"/>
      <c r="Q22" s="172"/>
      <c r="R22" s="172"/>
      <c r="S22" s="202"/>
    </row>
    <row r="23" spans="2:19" ht="37.5" customHeight="1">
      <c r="B23" s="389" t="s">
        <v>341</v>
      </c>
      <c r="C23" s="390"/>
      <c r="D23" s="272" t="s">
        <v>324</v>
      </c>
      <c r="E23" s="89" t="s">
        <v>327</v>
      </c>
      <c r="F23" s="89" t="s">
        <v>328</v>
      </c>
      <c r="G23" s="89" t="s">
        <v>330</v>
      </c>
      <c r="H23" s="89" t="s">
        <v>333</v>
      </c>
      <c r="I23" s="89" t="s">
        <v>334</v>
      </c>
      <c r="J23" s="181" t="s">
        <v>65</v>
      </c>
      <c r="K23" s="182"/>
      <c r="L23" s="182"/>
      <c r="M23" s="182"/>
      <c r="N23" s="182"/>
      <c r="O23" s="403" t="s">
        <v>346</v>
      </c>
      <c r="P23" s="404"/>
      <c r="S23" s="202"/>
    </row>
    <row r="24" spans="2:19" ht="37.5" customHeight="1" thickBot="1">
      <c r="B24" s="393" t="s">
        <v>342</v>
      </c>
      <c r="C24" s="394"/>
      <c r="D24" s="293" t="s">
        <v>325</v>
      </c>
      <c r="E24" s="126" t="s">
        <v>326</v>
      </c>
      <c r="F24" s="126" t="s">
        <v>329</v>
      </c>
      <c r="G24" s="126" t="s">
        <v>331</v>
      </c>
      <c r="H24" s="126" t="s">
        <v>332</v>
      </c>
      <c r="I24" s="126" t="s">
        <v>335</v>
      </c>
      <c r="J24" s="292" t="s">
        <v>336</v>
      </c>
      <c r="K24" s="184"/>
      <c r="L24" s="184"/>
      <c r="M24" s="184"/>
      <c r="N24" s="184"/>
      <c r="O24" s="405" t="s">
        <v>347</v>
      </c>
      <c r="P24" s="406"/>
      <c r="S24" s="202"/>
    </row>
    <row r="25" spans="2:16" ht="37.5" customHeight="1">
      <c r="B25" s="389" t="s">
        <v>399</v>
      </c>
      <c r="C25" s="390"/>
      <c r="D25" s="294" t="s">
        <v>21</v>
      </c>
      <c r="E25" s="295" t="s">
        <v>21</v>
      </c>
      <c r="F25" s="295" t="s">
        <v>21</v>
      </c>
      <c r="G25" s="295" t="s">
        <v>21</v>
      </c>
      <c r="H25" s="295" t="s">
        <v>21</v>
      </c>
      <c r="I25" s="296" t="s">
        <v>52</v>
      </c>
      <c r="J25" s="292" t="s">
        <v>337</v>
      </c>
      <c r="O25" s="407" t="s">
        <v>348</v>
      </c>
      <c r="P25" s="406"/>
    </row>
    <row r="26" spans="2:16" ht="37.5" customHeight="1" thickBot="1">
      <c r="B26" s="355" t="s">
        <v>400</v>
      </c>
      <c r="C26" s="356"/>
      <c r="D26" s="290" t="s">
        <v>21</v>
      </c>
      <c r="E26" s="280" t="s">
        <v>21</v>
      </c>
      <c r="F26" s="280" t="s">
        <v>21</v>
      </c>
      <c r="G26" s="280" t="s">
        <v>21</v>
      </c>
      <c r="H26" s="280" t="s">
        <v>21</v>
      </c>
      <c r="I26" s="297" t="s">
        <v>21</v>
      </c>
      <c r="J26" s="298" t="s">
        <v>21</v>
      </c>
      <c r="O26" s="401" t="s">
        <v>394</v>
      </c>
      <c r="P26" s="402"/>
    </row>
  </sheetData>
  <sheetProtection/>
  <mergeCells count="41">
    <mergeCell ref="B4:C4"/>
    <mergeCell ref="B7:C7"/>
    <mergeCell ref="B12:C12"/>
    <mergeCell ref="B22:C22"/>
    <mergeCell ref="B20:C20"/>
    <mergeCell ref="B21:C21"/>
    <mergeCell ref="A1:B1"/>
    <mergeCell ref="C1:D1"/>
    <mergeCell ref="A2:B2"/>
    <mergeCell ref="B13:C13"/>
    <mergeCell ref="B5:C5"/>
    <mergeCell ref="B6:C6"/>
    <mergeCell ref="B3:C3"/>
    <mergeCell ref="B14:C14"/>
    <mergeCell ref="B19:C19"/>
    <mergeCell ref="B8:C8"/>
    <mergeCell ref="A11:B11"/>
    <mergeCell ref="B15:C15"/>
    <mergeCell ref="B9:C9"/>
    <mergeCell ref="B16:C16"/>
    <mergeCell ref="B17:C17"/>
    <mergeCell ref="O2:P2"/>
    <mergeCell ref="O3:P3"/>
    <mergeCell ref="O4:P4"/>
    <mergeCell ref="O5:P5"/>
    <mergeCell ref="O6:P6"/>
    <mergeCell ref="O7:P7"/>
    <mergeCell ref="O8:P8"/>
    <mergeCell ref="O9:P9"/>
    <mergeCell ref="O19:P19"/>
    <mergeCell ref="O20:P20"/>
    <mergeCell ref="O21:P21"/>
    <mergeCell ref="O22:P22"/>
    <mergeCell ref="B25:C25"/>
    <mergeCell ref="B26:C26"/>
    <mergeCell ref="O26:P26"/>
    <mergeCell ref="O23:P23"/>
    <mergeCell ref="O24:P24"/>
    <mergeCell ref="O25:P25"/>
    <mergeCell ref="B23:C23"/>
    <mergeCell ref="B24:C24"/>
  </mergeCells>
  <conditionalFormatting sqref="R3:R9">
    <cfRule type="expression" priority="1" dxfId="1" stopIfTrue="1">
      <formula>R3=""</formula>
    </cfRule>
    <cfRule type="expression" priority="2" dxfId="2" stopIfTrue="1">
      <formula>COUNTIF($R$3:$R$9,R3)&gt;1</formula>
    </cfRule>
  </conditionalFormatting>
  <conditionalFormatting sqref="P12:P17">
    <cfRule type="expression" priority="3" dxfId="1" stopIfTrue="1">
      <formula>P12=""</formula>
    </cfRule>
    <cfRule type="expression" priority="4" dxfId="2" stopIfTrue="1">
      <formula>COUNTIF($P$12:$P$17,P12)&gt;1</formula>
    </cfRule>
  </conditionalFormatting>
  <dataValidations count="1">
    <dataValidation allowBlank="1" showInputMessage="1" showErrorMessage="1" imeMode="off" sqref="E12:I12 F13:H13 H14:H15 G14 E3:J3 I4:J7 F4:H4 H5:H6 G5 I13:I16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&amp;C&amp;"ＭＳ 明朝,標準"－23－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workbookViewId="0" topLeftCell="A1">
      <selection activeCell="P17" sqref="P17"/>
    </sheetView>
  </sheetViews>
  <sheetFormatPr defaultColWidth="9.00390625" defaultRowHeight="37.5" customHeight="1"/>
  <cols>
    <col min="1" max="2" width="4.625" style="1" customWidth="1"/>
    <col min="3" max="3" width="10.625" style="1" customWidth="1"/>
    <col min="4" max="10" width="10.75390625" style="1" customWidth="1"/>
    <col min="11" max="14" width="6.875" style="1" hidden="1" customWidth="1"/>
    <col min="15" max="18" width="5.375" style="1" customWidth="1"/>
    <col min="19" max="19" width="10.625" style="98" customWidth="1"/>
    <col min="20" max="16384" width="9.00390625" style="1" customWidth="1"/>
  </cols>
  <sheetData>
    <row r="1" spans="1:5" ht="37.5" customHeight="1" thickBot="1">
      <c r="A1" s="378" t="s">
        <v>25</v>
      </c>
      <c r="B1" s="378"/>
      <c r="C1" s="378" t="s">
        <v>26</v>
      </c>
      <c r="D1" s="378"/>
      <c r="E1" s="31" t="s">
        <v>363</v>
      </c>
    </row>
    <row r="2" spans="1:18" ht="37.5" customHeight="1" thickBot="1">
      <c r="A2" s="421" t="s">
        <v>132</v>
      </c>
      <c r="B2" s="422"/>
      <c r="C2" s="34" t="s">
        <v>364</v>
      </c>
      <c r="D2" s="35" t="str">
        <f>IF('予選ﾘｰｸﾞ順位'!B15="","",'予選ﾘｰｸﾞ順位'!B15)</f>
        <v>昇陽</v>
      </c>
      <c r="E2" s="36" t="str">
        <f>IF('予選ﾘｰｸﾞ順位'!C15="","",'予選ﾘｰｸﾞ順位'!C15)</f>
        <v>鹿児島女Ｂ</v>
      </c>
      <c r="F2" s="36" t="str">
        <f>IF('予選ﾘｰｸﾞ順位'!D15="","",'予選ﾘｰｸﾞ順位'!D15)</f>
        <v>金光学園</v>
      </c>
      <c r="G2" s="36" t="str">
        <f>IF('予選ﾘｰｸﾞ順位'!E15="","",'予選ﾘｰｸﾞ順位'!E15)</f>
        <v>柳井商工Ａ</v>
      </c>
      <c r="H2" s="36" t="str">
        <f>IF('予選ﾘｰｸﾞ順位'!F15="","",'予選ﾘｰｸﾞ順位'!F15)</f>
        <v>高松商業Ａ</v>
      </c>
      <c r="I2" s="36" t="str">
        <f>IF('予選ﾘｰｸﾞ順位'!G15="","",'予選ﾘｰｸﾞ順位'!G15)</f>
        <v>明石西</v>
      </c>
      <c r="J2" s="36" t="str">
        <f>IF('予選ﾘｰｸﾞ順位'!H15="","",'予選ﾘｰｸﾞ順位'!H15)</f>
        <v>徳島商業</v>
      </c>
      <c r="K2" s="131" t="s">
        <v>30</v>
      </c>
      <c r="L2" s="80" t="s">
        <v>31</v>
      </c>
      <c r="M2" s="80" t="s">
        <v>32</v>
      </c>
      <c r="N2" s="132" t="s">
        <v>33</v>
      </c>
      <c r="O2" s="416" t="s">
        <v>28</v>
      </c>
      <c r="P2" s="417"/>
      <c r="Q2" s="134" t="s">
        <v>29</v>
      </c>
      <c r="R2" s="135" t="s">
        <v>34</v>
      </c>
    </row>
    <row r="3" spans="1:19" ht="37.5" customHeight="1">
      <c r="A3" s="136" t="s">
        <v>349</v>
      </c>
      <c r="B3" s="424" t="str">
        <f>IF(D2="","",D2)</f>
        <v>昇陽</v>
      </c>
      <c r="C3" s="425"/>
      <c r="D3" s="137"/>
      <c r="E3" s="44" t="s">
        <v>350</v>
      </c>
      <c r="F3" s="44" t="s">
        <v>350</v>
      </c>
      <c r="G3" s="44" t="s">
        <v>350</v>
      </c>
      <c r="H3" s="44" t="s">
        <v>350</v>
      </c>
      <c r="I3" s="100" t="s">
        <v>350</v>
      </c>
      <c r="J3" s="110" t="s">
        <v>350</v>
      </c>
      <c r="K3" s="138">
        <f aca="true" t="shared" si="0" ref="K3:K9">IF(LEFT(J3,1)="3",1,0)+IF(LEFT(I3,1)="3",1,0)+IF(LEFT(H3,1)="3",1,0)+IF(LEFT(G3,1)="3",1,0)+IF(LEFT(F3,1)="3",1,0)+IF(LEFT(E3,1)="3",1,0)+IF(LEFT(D3,1)="3",1,0)</f>
        <v>0</v>
      </c>
      <c r="L3" s="139">
        <f aca="true" t="shared" si="1" ref="L3:L9">IF(RIGHT(J3,1)="3",1,0)+IF(RIGHT(I3,1)="3",1,0)+IF(RIGHT(H3,1)="3",1,0)+IF(RIGHT(G3,1)="3",1,0)+IF(RIGHT(F3,1)="3",1,0)+IF(RIGHT(E3,1)="3",1,0)+IF(RIGHT(D3,1)="3",1,0)</f>
        <v>0</v>
      </c>
      <c r="M3" s="139">
        <f aca="true" t="shared" si="2" ref="M3:M9">IF(LEFT(J3,1)="W",1,0)+IF(LEFT(I3,1)="W",1,0)+IF(LEFT(H3,1)="W",1,0)+IF(LEFT(G3,1)="W",1,0)+IF(LEFT(F3,1)="W",1,0)+IF(LEFT(E3,1)="W",1,0)+IF(LEFT(D3,1)="W",1,0)</f>
        <v>0</v>
      </c>
      <c r="N3" s="140">
        <f aca="true" t="shared" si="3" ref="N3:N9">IF(LEFT(J3,1)="L",1,0)+IF(LEFT(I3,1)="L",1,0)+IF(LEFT(H3,1)="L",1,0)+IF(LEFT(G3,1)="L",1,0)+IF(LEFT(F3,1)="L",1,0)+IF(LEFT(E3,1)="L",1,0)+IF(LEFT(D3,1)="L",1,0)</f>
        <v>0</v>
      </c>
      <c r="O3" s="418" t="str">
        <f aca="true" t="shared" si="4" ref="O3:O9">IF(SUM(K3:N3)=0,"/",K3+M3&amp;"/"&amp;L3+N3)</f>
        <v>/</v>
      </c>
      <c r="P3" s="419"/>
      <c r="Q3" s="142">
        <f aca="true" t="shared" si="5" ref="Q3:Q9">IF(SUM(K3:N3)=0,"",K3*2+L3+M3*2)</f>
      </c>
      <c r="R3" s="203">
        <f aca="true" t="shared" si="6" ref="R3:R9">IF(SUM(K3:N3)=0,"",RANK(Q3,$Q$3:$Q$9,0))</f>
      </c>
      <c r="S3" s="98" t="str">
        <f aca="true" t="shared" si="7" ref="S3:S9">B3</f>
        <v>昇陽</v>
      </c>
    </row>
    <row r="4" spans="1:19" ht="37.5" customHeight="1">
      <c r="A4" s="51" t="s">
        <v>351</v>
      </c>
      <c r="B4" s="385" t="str">
        <f>IF(E2="","",E2)</f>
        <v>鹿児島女Ｂ</v>
      </c>
      <c r="C4" s="420"/>
      <c r="D4" s="143" t="str">
        <f>IF(LEFT(E3,1)="W","L W/O",IF(LEFT(E3,1)="L","W W/O",IF(E3="-","-",RIGHT(E3,1)&amp;"-"&amp;LEFT(E3,1))))</f>
        <v>-</v>
      </c>
      <c r="E4" s="52"/>
      <c r="F4" s="53" t="s">
        <v>350</v>
      </c>
      <c r="G4" s="53" t="s">
        <v>350</v>
      </c>
      <c r="H4" s="53" t="s">
        <v>350</v>
      </c>
      <c r="I4" s="102" t="s">
        <v>350</v>
      </c>
      <c r="J4" s="144" t="s">
        <v>350</v>
      </c>
      <c r="K4" s="145">
        <f t="shared" si="0"/>
        <v>0</v>
      </c>
      <c r="L4" s="146">
        <f t="shared" si="1"/>
        <v>0</v>
      </c>
      <c r="M4" s="146">
        <f t="shared" si="2"/>
        <v>0</v>
      </c>
      <c r="N4" s="147">
        <f t="shared" si="3"/>
        <v>0</v>
      </c>
      <c r="O4" s="412" t="str">
        <f t="shared" si="4"/>
        <v>/</v>
      </c>
      <c r="P4" s="413"/>
      <c r="Q4" s="149">
        <f t="shared" si="5"/>
      </c>
      <c r="R4" s="150">
        <f t="shared" si="6"/>
      </c>
      <c r="S4" s="98" t="str">
        <f t="shared" si="7"/>
        <v>鹿児島女Ｂ</v>
      </c>
    </row>
    <row r="5" spans="1:19" ht="37.5" customHeight="1">
      <c r="A5" s="51" t="s">
        <v>352</v>
      </c>
      <c r="B5" s="385" t="str">
        <f>IF(F2="","",F2)</f>
        <v>金光学園</v>
      </c>
      <c r="C5" s="420"/>
      <c r="D5" s="143" t="str">
        <f>IF(LEFT(F3,1)="W","L W/O",IF(LEFT(F3,1)="L","W W/O",IF(F3="-","-",RIGHT(F3,1)&amp;"-"&amp;LEFT(F3,1))))</f>
        <v>-</v>
      </c>
      <c r="E5" s="151" t="str">
        <f>IF(LEFT(F4,1)="W","L W/O",IF(LEFT(F4,1)="L","W W/O",IF(F4="-","-",RIGHT(F4,1)&amp;"-"&amp;LEFT(F4,1))))</f>
        <v>-</v>
      </c>
      <c r="F5" s="52"/>
      <c r="G5" s="53" t="s">
        <v>350</v>
      </c>
      <c r="H5" s="53" t="s">
        <v>350</v>
      </c>
      <c r="I5" s="102" t="s">
        <v>350</v>
      </c>
      <c r="J5" s="144" t="s">
        <v>350</v>
      </c>
      <c r="K5" s="145">
        <f t="shared" si="0"/>
        <v>0</v>
      </c>
      <c r="L5" s="146">
        <f t="shared" si="1"/>
        <v>0</v>
      </c>
      <c r="M5" s="146">
        <f t="shared" si="2"/>
        <v>0</v>
      </c>
      <c r="N5" s="147">
        <f t="shared" si="3"/>
        <v>0</v>
      </c>
      <c r="O5" s="412" t="str">
        <f t="shared" si="4"/>
        <v>/</v>
      </c>
      <c r="P5" s="413"/>
      <c r="Q5" s="149">
        <f t="shared" si="5"/>
      </c>
      <c r="R5" s="150">
        <f t="shared" si="6"/>
      </c>
      <c r="S5" s="98" t="str">
        <f t="shared" si="7"/>
        <v>金光学園</v>
      </c>
    </row>
    <row r="6" spans="1:19" ht="37.5" customHeight="1">
      <c r="A6" s="51" t="s">
        <v>353</v>
      </c>
      <c r="B6" s="385" t="str">
        <f>IF(G2="","",G2)</f>
        <v>柳井商工Ａ</v>
      </c>
      <c r="C6" s="420"/>
      <c r="D6" s="143" t="str">
        <f>IF(LEFT(G3,1)="W","L W/O",IF(LEFT(G3,1)="L","W W/O",IF(G3="-","-",RIGHT(G3,1)&amp;"-"&amp;LEFT(G3,1))))</f>
        <v>-</v>
      </c>
      <c r="E6" s="151" t="str">
        <f>IF(LEFT(G4,1)="W","L W/O",IF(LEFT(G4,1)="L","W W/O",IF(G4="-","-",RIGHT(G4,1)&amp;"-"&amp;LEFT(G4,1))))</f>
        <v>-</v>
      </c>
      <c r="F6" s="151" t="str">
        <f>IF(LEFT(G5,1)="W","L W/O",IF(LEFT(G5,1)="L","W W/O",IF(G5="-","-",RIGHT(G5,1)&amp;"-"&amp;LEFT(G5,1))))</f>
        <v>-</v>
      </c>
      <c r="G6" s="52"/>
      <c r="H6" s="53" t="s">
        <v>350</v>
      </c>
      <c r="I6" s="102" t="s">
        <v>350</v>
      </c>
      <c r="J6" s="144" t="s">
        <v>350</v>
      </c>
      <c r="K6" s="145">
        <f t="shared" si="0"/>
        <v>0</v>
      </c>
      <c r="L6" s="146">
        <f t="shared" si="1"/>
        <v>0</v>
      </c>
      <c r="M6" s="146">
        <f t="shared" si="2"/>
        <v>0</v>
      </c>
      <c r="N6" s="147">
        <f t="shared" si="3"/>
        <v>0</v>
      </c>
      <c r="O6" s="412" t="str">
        <f t="shared" si="4"/>
        <v>/</v>
      </c>
      <c r="P6" s="413"/>
      <c r="Q6" s="149">
        <f t="shared" si="5"/>
      </c>
      <c r="R6" s="150">
        <f t="shared" si="6"/>
      </c>
      <c r="S6" s="98" t="str">
        <f t="shared" si="7"/>
        <v>柳井商工Ａ</v>
      </c>
    </row>
    <row r="7" spans="1:19" ht="37.5" customHeight="1">
      <c r="A7" s="51" t="s">
        <v>354</v>
      </c>
      <c r="B7" s="385" t="str">
        <f>IF(H2="","",H2)</f>
        <v>高松商業Ａ</v>
      </c>
      <c r="C7" s="420"/>
      <c r="D7" s="143" t="str">
        <f>IF(LEFT(H3,1)="W","L W/O",IF(LEFT(H3,1)="L","W W/O",IF(H3="-","-",RIGHT(H3,1)&amp;"-"&amp;LEFT(H3,1))))</f>
        <v>-</v>
      </c>
      <c r="E7" s="151" t="str">
        <f>IF(LEFT(H4,1)="W","L W/O",IF(LEFT(H4,1)="L","W W/O",IF(H4="-","-",RIGHT(H4,1)&amp;"-"&amp;LEFT(H4,1))))</f>
        <v>-</v>
      </c>
      <c r="F7" s="151" t="str">
        <f>IF(LEFT(H5,1)="W","L W/O",IF(LEFT(H5,1)="L","W W/O",IF(H5="-","-",RIGHT(H5,1)&amp;"-"&amp;LEFT(H5,1))))</f>
        <v>-</v>
      </c>
      <c r="G7" s="151" t="str">
        <f>IF(LEFT(H6,1)="W","L W/O",IF(LEFT(H6,1)="L","W W/O",IF(H6="-","-",RIGHT(H6,1)&amp;"-"&amp;LEFT(H6,1))))</f>
        <v>-</v>
      </c>
      <c r="H7" s="52"/>
      <c r="I7" s="102" t="s">
        <v>350</v>
      </c>
      <c r="J7" s="144" t="s">
        <v>350</v>
      </c>
      <c r="K7" s="145">
        <f t="shared" si="0"/>
        <v>0</v>
      </c>
      <c r="L7" s="146">
        <f t="shared" si="1"/>
        <v>0</v>
      </c>
      <c r="M7" s="146">
        <f t="shared" si="2"/>
        <v>0</v>
      </c>
      <c r="N7" s="147">
        <f t="shared" si="3"/>
        <v>0</v>
      </c>
      <c r="O7" s="412" t="str">
        <f t="shared" si="4"/>
        <v>/</v>
      </c>
      <c r="P7" s="413"/>
      <c r="Q7" s="149">
        <f t="shared" si="5"/>
      </c>
      <c r="R7" s="150">
        <f t="shared" si="6"/>
      </c>
      <c r="S7" s="98" t="str">
        <f t="shared" si="7"/>
        <v>高松商業Ａ</v>
      </c>
    </row>
    <row r="8" spans="1:19" ht="37.5" customHeight="1">
      <c r="A8" s="152" t="s">
        <v>355</v>
      </c>
      <c r="B8" s="385" t="str">
        <f>IF(I2="","",I2)</f>
        <v>明石西</v>
      </c>
      <c r="C8" s="420"/>
      <c r="D8" s="153" t="str">
        <f>IF(LEFT(I3,1)="W","L W/O",IF(LEFT(I3,1)="L","W W/O",IF(I3="-","-",RIGHT(I3,1)&amp;"-"&amp;LEFT(I3,1))))</f>
        <v>-</v>
      </c>
      <c r="E8" s="154" t="str">
        <f>IF(LEFT(I4,1)="W","L W/O",IF(LEFT(I4,1)="L","W W/O",IF(I4="-","-",RIGHT(I4,1)&amp;"-"&amp;LEFT(I4,1))))</f>
        <v>-</v>
      </c>
      <c r="F8" s="155" t="str">
        <f>IF(LEFT(I5,1)="W","L W/O",IF(LEFT(I5,1)="L","W W/O",IF(I5="-","-",RIGHT(I5,1)&amp;"-"&amp;LEFT(I5,1))))</f>
        <v>-</v>
      </c>
      <c r="G8" s="155" t="str">
        <f>IF(LEFT(I6,1)="W","L W/O",IF(LEFT(I6,1)="L","W W/O",IF(I6="-","-",RIGHT(I6,1)&amp;"-"&amp;LEFT(I6,1))))</f>
        <v>-</v>
      </c>
      <c r="H8" s="155" t="str">
        <f>IF(LEFT(I7,1)="W","L W/O",IF(LEFT(I7,1)="L","W W/O",IF(I7="-","-",RIGHT(I7,1)&amp;"-"&amp;LEFT(I7,1))))</f>
        <v>-</v>
      </c>
      <c r="I8" s="156"/>
      <c r="J8" s="144" t="s">
        <v>350</v>
      </c>
      <c r="K8" s="145">
        <f t="shared" si="0"/>
        <v>0</v>
      </c>
      <c r="L8" s="146">
        <f t="shared" si="1"/>
        <v>0</v>
      </c>
      <c r="M8" s="146">
        <f t="shared" si="2"/>
        <v>0</v>
      </c>
      <c r="N8" s="147">
        <f t="shared" si="3"/>
        <v>0</v>
      </c>
      <c r="O8" s="412" t="str">
        <f t="shared" si="4"/>
        <v>/</v>
      </c>
      <c r="P8" s="413"/>
      <c r="Q8" s="157">
        <f t="shared" si="5"/>
      </c>
      <c r="R8" s="150">
        <f t="shared" si="6"/>
      </c>
      <c r="S8" s="98" t="str">
        <f t="shared" si="7"/>
        <v>明石西</v>
      </c>
    </row>
    <row r="9" spans="1:19" ht="37.5" customHeight="1" thickBot="1">
      <c r="A9" s="158" t="s">
        <v>356</v>
      </c>
      <c r="B9" s="368" t="str">
        <f>IF(J2="","",J2)</f>
        <v>徳島商業</v>
      </c>
      <c r="C9" s="423"/>
      <c r="D9" s="159" t="str">
        <f>IF(LEFT(J3,1)="W","L W/O",IF(LEFT(J3,1)="L","W W/O",IF(J3="-","-",RIGHT(J3,1)&amp;"-"&amp;LEFT(J3,1))))</f>
        <v>-</v>
      </c>
      <c r="E9" s="160" t="str">
        <f>IF(LEFT(J4,1)="W","L W/O",IF(LEFT(J4,1)="L","W W/O",IF(J4="-","-",RIGHT(J4,1)&amp;"-"&amp;LEFT(J4,1))))</f>
        <v>-</v>
      </c>
      <c r="F9" s="160" t="str">
        <f>IF(LEFT(J5,1)="W","L W/O",IF(LEFT(J5,1)="L","W W/O",IF(J5="-","-",RIGHT(J5,1)&amp;"-"&amp;LEFT(J5,1))))</f>
        <v>-</v>
      </c>
      <c r="G9" s="160" t="str">
        <f>IF(LEFT(J6,1)="W","L W/O",IF(LEFT(J6,1)="L","W W/O",IF(J6="-","-",RIGHT(J6,1)&amp;"-"&amp;LEFT(J6,1))))</f>
        <v>-</v>
      </c>
      <c r="H9" s="160" t="str">
        <f>IF(LEFT(J7,1)="W","L W/O",IF(LEFT(J7,1)="L","W W/O",IF(J7="-","-",RIGHT(J7,1)&amp;"-"&amp;LEFT(J7,1))))</f>
        <v>-</v>
      </c>
      <c r="I9" s="160" t="str">
        <f>IF(LEFT(J8,1)="W","L W/O",IF(LEFT(J8,1)="L","W W/O",IF(J8="-","-",RIGHT(J8,1)&amp;"-"&amp;LEFT(J8,1))))</f>
        <v>-</v>
      </c>
      <c r="J9" s="161"/>
      <c r="K9" s="162">
        <f t="shared" si="0"/>
        <v>0</v>
      </c>
      <c r="L9" s="163">
        <f t="shared" si="1"/>
        <v>0</v>
      </c>
      <c r="M9" s="163">
        <f t="shared" si="2"/>
        <v>0</v>
      </c>
      <c r="N9" s="164">
        <f t="shared" si="3"/>
        <v>0</v>
      </c>
      <c r="O9" s="414" t="str">
        <f t="shared" si="4"/>
        <v>/</v>
      </c>
      <c r="P9" s="415"/>
      <c r="Q9" s="166">
        <f t="shared" si="5"/>
      </c>
      <c r="R9" s="167">
        <f t="shared" si="6"/>
      </c>
      <c r="S9" s="98" t="str">
        <f t="shared" si="7"/>
        <v>徳島商業</v>
      </c>
    </row>
    <row r="10" spans="1:18" ht="37.5" customHeight="1" thickBot="1">
      <c r="A10" s="168"/>
      <c r="B10" s="169"/>
      <c r="C10" s="169"/>
      <c r="D10" s="95"/>
      <c r="E10" s="95"/>
      <c r="F10" s="95"/>
      <c r="G10" s="95"/>
      <c r="H10" s="95"/>
      <c r="I10" s="95"/>
      <c r="J10" s="170"/>
      <c r="K10" s="171"/>
      <c r="L10" s="171"/>
      <c r="M10" s="171"/>
      <c r="N10" s="171"/>
      <c r="O10" s="172"/>
      <c r="P10" s="172"/>
      <c r="Q10" s="172"/>
      <c r="R10" s="172"/>
    </row>
    <row r="11" spans="1:16" ht="37.5" customHeight="1" thickBot="1">
      <c r="A11" s="421" t="s">
        <v>133</v>
      </c>
      <c r="B11" s="422"/>
      <c r="C11" s="34" t="s">
        <v>365</v>
      </c>
      <c r="D11" s="35" t="str">
        <f>IF('予選ﾘｰｸﾞ順位'!I15="","",'予選ﾘｰｸﾞ順位'!I15)</f>
        <v>松山商業Ａ</v>
      </c>
      <c r="E11" s="36" t="str">
        <f>IF('予選ﾘｰｸﾞ順位'!J15="","",'予選ﾘｰｸﾞ順位'!J15)</f>
        <v>尽誠学園Ｂ</v>
      </c>
      <c r="F11" s="36" t="str">
        <f>IF('予選ﾘｰｸﾞ順位'!K15="","",'予選ﾘｰｸﾞ順位'!K15)</f>
        <v>高松中央Ａ</v>
      </c>
      <c r="G11" s="36" t="str">
        <f>IF('予選ﾘｰｸﾞ順位'!L15="","",'予選ﾘｰｸﾞ順位'!L15)</f>
        <v>佐賀商業Ｂ</v>
      </c>
      <c r="H11" s="36" t="str">
        <f>IF('予選ﾘｰｸﾞ順位'!M15="","",'予選ﾘｰｸﾞ順位'!M15)</f>
        <v>玉名女子Ａ</v>
      </c>
      <c r="I11" s="36" t="str">
        <f>IF('予選ﾘｰｸﾞ順位'!N15="","",'予選ﾘｰｸﾞ順位'!N15)</f>
        <v>市立西宮</v>
      </c>
      <c r="J11" s="133" t="s">
        <v>28</v>
      </c>
      <c r="K11" s="131" t="s">
        <v>30</v>
      </c>
      <c r="L11" s="80" t="s">
        <v>31</v>
      </c>
      <c r="M11" s="80" t="s">
        <v>32</v>
      </c>
      <c r="N11" s="132" t="s">
        <v>33</v>
      </c>
      <c r="O11" s="134" t="s">
        <v>29</v>
      </c>
      <c r="P11" s="135" t="s">
        <v>34</v>
      </c>
    </row>
    <row r="12" spans="1:19" ht="37.5" customHeight="1">
      <c r="A12" s="136" t="s">
        <v>357</v>
      </c>
      <c r="B12" s="387" t="str">
        <f>IF(D11="","",D11)</f>
        <v>松山商業Ａ</v>
      </c>
      <c r="C12" s="388"/>
      <c r="D12" s="137"/>
      <c r="E12" s="44" t="s">
        <v>350</v>
      </c>
      <c r="F12" s="44" t="s">
        <v>350</v>
      </c>
      <c r="G12" s="44" t="s">
        <v>350</v>
      </c>
      <c r="H12" s="44" t="s">
        <v>350</v>
      </c>
      <c r="I12" s="100" t="s">
        <v>350</v>
      </c>
      <c r="J12" s="141" t="str">
        <f aca="true" t="shared" si="8" ref="J12:J17">IF(SUM(K12:N12)=0,"/",K12+M12&amp;"/"&amp;L12+N12)</f>
        <v>/</v>
      </c>
      <c r="K12" s="138">
        <f aca="true" t="shared" si="9" ref="K12:K17">IF(LEFT(I12,1)="3",1,0)+IF(LEFT(H12,1)="3",1,0)+IF(LEFT(G12,1)="3",1,0)+IF(LEFT(F12,1)="3",1,0)+IF(LEFT(E12,1)="3",1,0)+IF(LEFT(D12,1)="3",1,0)</f>
        <v>0</v>
      </c>
      <c r="L12" s="139">
        <f aca="true" t="shared" si="10" ref="L12:L17">IF(RIGHT(I12,1)="3",1,0)+IF(RIGHT(H12,1)="3",1,0)+IF(RIGHT(G12,1)="3",1,0)+IF(RIGHT(F12,1)="3",1,0)+IF(RIGHT(E12,1)="3",1,0)+IF(RIGHT(D12,1)="3",1,0)</f>
        <v>0</v>
      </c>
      <c r="M12" s="139">
        <f aca="true" t="shared" si="11" ref="M12:M17">IF(LEFT(I12,1)="W",1,0)+IF(LEFT(H12,1)="W",1,0)+IF(LEFT(G12,1)="W",1,0)+IF(LEFT(F12,1)="W",1,0)+IF(LEFT(E12,1)="W",1,0)+IF(LEFT(D12,1)="W",1,0)</f>
        <v>0</v>
      </c>
      <c r="N12" s="140">
        <f aca="true" t="shared" si="12" ref="N12:N17">IF(LEFT(I12,1)="L",1,0)+IF(LEFT(H12,1)="L",1,0)+IF(LEFT(G12,1)="L",1,0)+IF(LEFT(F12,1)="L",1,0)+IF(LEFT(E12,1)="L",1,0)+IF(LEFT(D12,1)="L",1,0)</f>
        <v>0</v>
      </c>
      <c r="O12" s="142">
        <f aca="true" t="shared" si="13" ref="O12:O17">IF(SUM(K12:N12)=0,"",K12*2+L12+M12*2)</f>
      </c>
      <c r="P12" s="150">
        <f aca="true" t="shared" si="14" ref="P12:P17">IF(SUM(K12:N12)=0,"",RANK(O12,$O$12:$O$17,0))</f>
      </c>
      <c r="S12" s="98" t="str">
        <f aca="true" t="shared" si="15" ref="S12:S17">B12</f>
        <v>松山商業Ａ</v>
      </c>
    </row>
    <row r="13" spans="1:19" ht="37.5" customHeight="1">
      <c r="A13" s="51" t="s">
        <v>358</v>
      </c>
      <c r="B13" s="385" t="str">
        <f>IF(E11="","",E11)</f>
        <v>尽誠学園Ｂ</v>
      </c>
      <c r="C13" s="386"/>
      <c r="D13" s="143" t="str">
        <f>IF(LEFT(E12,1)="W","L W/O",IF(LEFT(E12,1)="L","W W/O",IF(E12="-","-",RIGHT(E12,1)&amp;"-"&amp;LEFT(E12,1))))</f>
        <v>-</v>
      </c>
      <c r="E13" s="52"/>
      <c r="F13" s="53" t="s">
        <v>350</v>
      </c>
      <c r="G13" s="53" t="s">
        <v>350</v>
      </c>
      <c r="H13" s="53" t="s">
        <v>350</v>
      </c>
      <c r="I13" s="102" t="s">
        <v>350</v>
      </c>
      <c r="J13" s="148" t="str">
        <f t="shared" si="8"/>
        <v>/</v>
      </c>
      <c r="K13" s="145">
        <f t="shared" si="9"/>
        <v>0</v>
      </c>
      <c r="L13" s="146">
        <f t="shared" si="10"/>
        <v>0</v>
      </c>
      <c r="M13" s="146">
        <f t="shared" si="11"/>
        <v>0</v>
      </c>
      <c r="N13" s="147">
        <f t="shared" si="12"/>
        <v>0</v>
      </c>
      <c r="O13" s="149">
        <f t="shared" si="13"/>
      </c>
      <c r="P13" s="150">
        <f t="shared" si="14"/>
      </c>
      <c r="S13" s="98" t="str">
        <f t="shared" si="15"/>
        <v>尽誠学園Ｂ</v>
      </c>
    </row>
    <row r="14" spans="1:19" ht="37.5" customHeight="1">
      <c r="A14" s="51" t="s">
        <v>359</v>
      </c>
      <c r="B14" s="385" t="str">
        <f>IF(F11="","",F11)</f>
        <v>高松中央Ａ</v>
      </c>
      <c r="C14" s="386"/>
      <c r="D14" s="143" t="str">
        <f>IF(LEFT(F12,1)="W","L W/O",IF(LEFT(F12,1)="L","W W/O",IF(F12="-","-",RIGHT(F12,1)&amp;"-"&amp;LEFT(F12,1))))</f>
        <v>-</v>
      </c>
      <c r="E14" s="151" t="str">
        <f>IF(LEFT(F13,1)="W","L W/O",IF(LEFT(F13,1)="L","W W/O",IF(F13="-","-",RIGHT(F13,1)&amp;"-"&amp;LEFT(F13,1))))</f>
        <v>-</v>
      </c>
      <c r="F14" s="52"/>
      <c r="G14" s="53" t="s">
        <v>350</v>
      </c>
      <c r="H14" s="53" t="s">
        <v>350</v>
      </c>
      <c r="I14" s="102" t="s">
        <v>350</v>
      </c>
      <c r="J14" s="148" t="str">
        <f t="shared" si="8"/>
        <v>/</v>
      </c>
      <c r="K14" s="145">
        <f t="shared" si="9"/>
        <v>0</v>
      </c>
      <c r="L14" s="146">
        <f t="shared" si="10"/>
        <v>0</v>
      </c>
      <c r="M14" s="146">
        <f t="shared" si="11"/>
        <v>0</v>
      </c>
      <c r="N14" s="147">
        <f t="shared" si="12"/>
        <v>0</v>
      </c>
      <c r="O14" s="149">
        <f t="shared" si="13"/>
      </c>
      <c r="P14" s="150">
        <f t="shared" si="14"/>
      </c>
      <c r="S14" s="98" t="str">
        <f t="shared" si="15"/>
        <v>高松中央Ａ</v>
      </c>
    </row>
    <row r="15" spans="1:19" ht="37.5" customHeight="1">
      <c r="A15" s="51" t="s">
        <v>360</v>
      </c>
      <c r="B15" s="385" t="str">
        <f>IF(G11="","",G11)</f>
        <v>佐賀商業Ｂ</v>
      </c>
      <c r="C15" s="386"/>
      <c r="D15" s="143" t="str">
        <f>IF(LEFT(G12,1)="W","L W/O",IF(LEFT(G12,1)="L","W W/O",IF(G12="-","-",RIGHT(G12,1)&amp;"-"&amp;LEFT(G12,1))))</f>
        <v>-</v>
      </c>
      <c r="E15" s="151" t="str">
        <f>IF(LEFT(G13,1)="W","L W/O",IF(LEFT(G13,1)="L","W W/O",IF(G13="-","-",RIGHT(G13,1)&amp;"-"&amp;LEFT(G13,1))))</f>
        <v>-</v>
      </c>
      <c r="F15" s="151" t="str">
        <f>IF(LEFT(G14,1)="W","L W/O",IF(LEFT(G14,1)="L","W W/O",IF(G14="-","-",RIGHT(G14,1)&amp;"-"&amp;LEFT(G14,1))))</f>
        <v>-</v>
      </c>
      <c r="G15" s="52"/>
      <c r="H15" s="53" t="s">
        <v>350</v>
      </c>
      <c r="I15" s="102" t="s">
        <v>350</v>
      </c>
      <c r="J15" s="148" t="str">
        <f t="shared" si="8"/>
        <v>/</v>
      </c>
      <c r="K15" s="145">
        <f t="shared" si="9"/>
        <v>0</v>
      </c>
      <c r="L15" s="146">
        <f t="shared" si="10"/>
        <v>0</v>
      </c>
      <c r="M15" s="146">
        <f t="shared" si="11"/>
        <v>0</v>
      </c>
      <c r="N15" s="147">
        <f t="shared" si="12"/>
        <v>0</v>
      </c>
      <c r="O15" s="149">
        <f t="shared" si="13"/>
      </c>
      <c r="P15" s="150">
        <f t="shared" si="14"/>
      </c>
      <c r="S15" s="98" t="str">
        <f t="shared" si="15"/>
        <v>佐賀商業Ｂ</v>
      </c>
    </row>
    <row r="16" spans="1:19" ht="37.5" customHeight="1">
      <c r="A16" s="51" t="s">
        <v>361</v>
      </c>
      <c r="B16" s="385" t="str">
        <f>IF(H11="","",H11)</f>
        <v>玉名女子Ａ</v>
      </c>
      <c r="C16" s="386"/>
      <c r="D16" s="143" t="str">
        <f>IF(LEFT(H12,1)="W","L W/O",IF(LEFT(H12,1)="L","W W/O",IF(H12="-","-",RIGHT(H12,1)&amp;"-"&amp;LEFT(H12,1))))</f>
        <v>-</v>
      </c>
      <c r="E16" s="151" t="str">
        <f>IF(LEFT(H13,1)="W","L W/O",IF(LEFT(H13,1)="L","W W/O",IF(H13="-","-",RIGHT(H13,1)&amp;"-"&amp;LEFT(H13,1))))</f>
        <v>-</v>
      </c>
      <c r="F16" s="151" t="str">
        <f>IF(LEFT(H14,1)="W","L W/O",IF(LEFT(H14,1)="L","W W/O",IF(H14="-","-",RIGHT(H14,1)&amp;"-"&amp;LEFT(H14,1))))</f>
        <v>-</v>
      </c>
      <c r="G16" s="151" t="str">
        <f>IF(LEFT(H15,1)="W","L W/O",IF(LEFT(H15,1)="L","W W/O",IF(H15="-","-",RIGHT(H15,1)&amp;"-"&amp;LEFT(H15,1))))</f>
        <v>-</v>
      </c>
      <c r="H16" s="52"/>
      <c r="I16" s="102" t="s">
        <v>350</v>
      </c>
      <c r="J16" s="148" t="str">
        <f t="shared" si="8"/>
        <v>/</v>
      </c>
      <c r="K16" s="145">
        <f t="shared" si="9"/>
        <v>0</v>
      </c>
      <c r="L16" s="146">
        <f t="shared" si="10"/>
        <v>0</v>
      </c>
      <c r="M16" s="146">
        <f t="shared" si="11"/>
        <v>0</v>
      </c>
      <c r="N16" s="147">
        <f t="shared" si="12"/>
        <v>0</v>
      </c>
      <c r="O16" s="149">
        <f t="shared" si="13"/>
      </c>
      <c r="P16" s="150">
        <f t="shared" si="14"/>
      </c>
      <c r="S16" s="98" t="str">
        <f t="shared" si="15"/>
        <v>玉名女子Ａ</v>
      </c>
    </row>
    <row r="17" spans="1:19" ht="37.5" customHeight="1" thickBot="1">
      <c r="A17" s="60" t="s">
        <v>362</v>
      </c>
      <c r="B17" s="368" t="str">
        <f>IF(I11="","",I11)</f>
        <v>市立西宮</v>
      </c>
      <c r="C17" s="369"/>
      <c r="D17" s="159" t="str">
        <f>IF(LEFT(I12,1)="W","L W/O",IF(LEFT(I12,1)="L","W W/O",IF(I12="-","-",RIGHT(I12,1)&amp;"-"&amp;LEFT(I12,1))))</f>
        <v>-</v>
      </c>
      <c r="E17" s="185" t="str">
        <f>IF(LEFT(I13,1)="W","L W/O",IF(LEFT(I13,1)="L","W W/O",IF(I13="-","-",RIGHT(I13,1)&amp;"-"&amp;LEFT(I13,1))))</f>
        <v>-</v>
      </c>
      <c r="F17" s="160" t="str">
        <f>IF(LEFT(I14,1)="W","L W/O",IF(LEFT(I14,1)="L","W W/O",IF(I14="-","-",RIGHT(I14,1)&amp;"-"&amp;LEFT(I14,1))))</f>
        <v>-</v>
      </c>
      <c r="G17" s="160" t="str">
        <f>IF(LEFT(I15,1)="W","L W/O",IF(LEFT(I15,1)="L","W W/O",IF(I15="-","-",RIGHT(I15,1)&amp;"-"&amp;LEFT(I15,1))))</f>
        <v>-</v>
      </c>
      <c r="H17" s="160" t="str">
        <f>IF(LEFT(I16,1)="W","L W/O",IF(LEFT(I16,1)="L","W W/O",IF(I16="-","-",RIGHT(I16,1)&amp;"-"&amp;LEFT(I16,1))))</f>
        <v>-</v>
      </c>
      <c r="I17" s="186"/>
      <c r="J17" s="165" t="str">
        <f t="shared" si="8"/>
        <v>/</v>
      </c>
      <c r="K17" s="162">
        <f t="shared" si="9"/>
        <v>0</v>
      </c>
      <c r="L17" s="163">
        <f t="shared" si="10"/>
        <v>0</v>
      </c>
      <c r="M17" s="163">
        <f t="shared" si="11"/>
        <v>0</v>
      </c>
      <c r="N17" s="164">
        <f t="shared" si="12"/>
        <v>0</v>
      </c>
      <c r="O17" s="166">
        <f t="shared" si="13"/>
      </c>
      <c r="P17" s="167">
        <f t="shared" si="14"/>
      </c>
      <c r="S17" s="98" t="str">
        <f t="shared" si="15"/>
        <v>市立西宮</v>
      </c>
    </row>
    <row r="18" spans="1:19" s="176" customFormat="1" ht="37.5" customHeight="1" thickBot="1">
      <c r="A18" s="173"/>
      <c r="B18" s="174"/>
      <c r="C18" s="174"/>
      <c r="D18" s="95"/>
      <c r="E18" s="95"/>
      <c r="F18" s="95"/>
      <c r="G18" s="95"/>
      <c r="H18" s="95"/>
      <c r="I18" s="170"/>
      <c r="J18" s="170"/>
      <c r="K18" s="69"/>
      <c r="L18" s="69"/>
      <c r="M18" s="69"/>
      <c r="N18" s="69"/>
      <c r="O18" s="175"/>
      <c r="P18" s="175"/>
      <c r="Q18" s="175"/>
      <c r="R18" s="175"/>
      <c r="S18" s="187"/>
    </row>
    <row r="19" spans="1:19" ht="37.5" customHeight="1" thickBot="1">
      <c r="A19" s="168"/>
      <c r="B19" s="381" t="s">
        <v>36</v>
      </c>
      <c r="C19" s="382"/>
      <c r="D19" s="188" t="s">
        <v>37</v>
      </c>
      <c r="E19" s="80" t="s">
        <v>38</v>
      </c>
      <c r="F19" s="80" t="s">
        <v>39</v>
      </c>
      <c r="G19" s="80" t="s">
        <v>40</v>
      </c>
      <c r="H19" s="80" t="s">
        <v>41</v>
      </c>
      <c r="I19" s="80" t="s">
        <v>42</v>
      </c>
      <c r="J19" s="81" t="s">
        <v>43</v>
      </c>
      <c r="K19" s="275"/>
      <c r="L19" s="275"/>
      <c r="M19" s="275"/>
      <c r="N19" s="275"/>
      <c r="O19" s="408" t="s">
        <v>44</v>
      </c>
      <c r="P19" s="409"/>
      <c r="Q19" s="172"/>
      <c r="R19" s="172"/>
      <c r="S19" s="201"/>
    </row>
    <row r="20" spans="1:19" ht="37.5" customHeight="1">
      <c r="A20" s="168"/>
      <c r="B20" s="376" t="s">
        <v>366</v>
      </c>
      <c r="C20" s="377"/>
      <c r="D20" s="82" t="s">
        <v>107</v>
      </c>
      <c r="E20" s="83" t="s">
        <v>108</v>
      </c>
      <c r="F20" s="83" t="s">
        <v>109</v>
      </c>
      <c r="G20" s="83" t="s">
        <v>46</v>
      </c>
      <c r="H20" s="83" t="s">
        <v>47</v>
      </c>
      <c r="I20" s="83" t="s">
        <v>48</v>
      </c>
      <c r="J20" s="273" t="s">
        <v>49</v>
      </c>
      <c r="K20" s="274"/>
      <c r="L20" s="274"/>
      <c r="M20" s="274"/>
      <c r="N20" s="274"/>
      <c r="O20" s="410" t="s">
        <v>110</v>
      </c>
      <c r="P20" s="411"/>
      <c r="Q20" s="172"/>
      <c r="R20" s="172"/>
      <c r="S20" s="202"/>
    </row>
    <row r="21" spans="1:19" ht="37.5" customHeight="1">
      <c r="A21" s="168"/>
      <c r="B21" s="391" t="s">
        <v>367</v>
      </c>
      <c r="C21" s="392"/>
      <c r="D21" s="122" t="s">
        <v>111</v>
      </c>
      <c r="E21" s="123" t="s">
        <v>45</v>
      </c>
      <c r="F21" s="123" t="s">
        <v>112</v>
      </c>
      <c r="G21" s="123" t="s">
        <v>113</v>
      </c>
      <c r="H21" s="123" t="s">
        <v>57</v>
      </c>
      <c r="I21" s="123" t="s">
        <v>58</v>
      </c>
      <c r="J21" s="177" t="s">
        <v>114</v>
      </c>
      <c r="K21" s="178"/>
      <c r="L21" s="178"/>
      <c r="M21" s="178"/>
      <c r="N21" s="178"/>
      <c r="O21" s="403" t="s">
        <v>115</v>
      </c>
      <c r="P21" s="404"/>
      <c r="Q21" s="172"/>
      <c r="R21" s="172"/>
      <c r="S21" s="202"/>
    </row>
    <row r="22" spans="1:19" ht="37.5" customHeight="1">
      <c r="A22" s="168"/>
      <c r="B22" s="383" t="s">
        <v>368</v>
      </c>
      <c r="C22" s="384"/>
      <c r="D22" s="85" t="s">
        <v>59</v>
      </c>
      <c r="E22" s="86" t="s">
        <v>55</v>
      </c>
      <c r="F22" s="86" t="s">
        <v>56</v>
      </c>
      <c r="G22" s="86" t="s">
        <v>116</v>
      </c>
      <c r="H22" s="86" t="s">
        <v>117</v>
      </c>
      <c r="I22" s="86" t="s">
        <v>62</v>
      </c>
      <c r="J22" s="179" t="s">
        <v>118</v>
      </c>
      <c r="K22" s="180"/>
      <c r="L22" s="180"/>
      <c r="M22" s="180"/>
      <c r="N22" s="180"/>
      <c r="O22" s="403" t="s">
        <v>119</v>
      </c>
      <c r="P22" s="404"/>
      <c r="Q22" s="172"/>
      <c r="R22" s="172"/>
      <c r="S22" s="202"/>
    </row>
    <row r="23" spans="2:19" ht="37.5" customHeight="1">
      <c r="B23" s="389" t="s">
        <v>369</v>
      </c>
      <c r="C23" s="390"/>
      <c r="D23" s="272" t="s">
        <v>120</v>
      </c>
      <c r="E23" s="89" t="s">
        <v>121</v>
      </c>
      <c r="F23" s="89" t="s">
        <v>67</v>
      </c>
      <c r="G23" s="89" t="s">
        <v>122</v>
      </c>
      <c r="H23" s="89" t="s">
        <v>66</v>
      </c>
      <c r="I23" s="89" t="s">
        <v>127</v>
      </c>
      <c r="J23" s="181" t="s">
        <v>65</v>
      </c>
      <c r="K23" s="182"/>
      <c r="L23" s="182"/>
      <c r="M23" s="182"/>
      <c r="N23" s="182"/>
      <c r="O23" s="403" t="s">
        <v>123</v>
      </c>
      <c r="P23" s="404"/>
      <c r="S23" s="202"/>
    </row>
    <row r="24" spans="2:19" ht="37.5" customHeight="1" thickBot="1">
      <c r="B24" s="393" t="s">
        <v>370</v>
      </c>
      <c r="C24" s="394"/>
      <c r="D24" s="293" t="s">
        <v>125</v>
      </c>
      <c r="E24" s="126" t="s">
        <v>129</v>
      </c>
      <c r="F24" s="126" t="s">
        <v>70</v>
      </c>
      <c r="G24" s="126" t="s">
        <v>126</v>
      </c>
      <c r="H24" s="126" t="s">
        <v>130</v>
      </c>
      <c r="I24" s="126" t="s">
        <v>403</v>
      </c>
      <c r="J24" s="292" t="s">
        <v>336</v>
      </c>
      <c r="K24" s="184"/>
      <c r="L24" s="184"/>
      <c r="M24" s="184"/>
      <c r="N24" s="184"/>
      <c r="O24" s="405" t="s">
        <v>128</v>
      </c>
      <c r="P24" s="406"/>
      <c r="S24" s="202"/>
    </row>
    <row r="25" spans="2:16" ht="37.5" customHeight="1">
      <c r="B25" s="389" t="s">
        <v>401</v>
      </c>
      <c r="C25" s="390"/>
      <c r="D25" s="294" t="s">
        <v>21</v>
      </c>
      <c r="E25" s="295" t="s">
        <v>21</v>
      </c>
      <c r="F25" s="295" t="s">
        <v>21</v>
      </c>
      <c r="G25" s="295" t="s">
        <v>21</v>
      </c>
      <c r="H25" s="295" t="s">
        <v>21</v>
      </c>
      <c r="I25" s="296" t="s">
        <v>52</v>
      </c>
      <c r="J25" s="292" t="s">
        <v>71</v>
      </c>
      <c r="O25" s="407" t="s">
        <v>131</v>
      </c>
      <c r="P25" s="406"/>
    </row>
    <row r="26" spans="2:16" ht="37.5" customHeight="1" thickBot="1">
      <c r="B26" s="355" t="s">
        <v>400</v>
      </c>
      <c r="C26" s="356"/>
      <c r="D26" s="290" t="s">
        <v>21</v>
      </c>
      <c r="E26" s="280" t="s">
        <v>21</v>
      </c>
      <c r="F26" s="280" t="s">
        <v>21</v>
      </c>
      <c r="G26" s="280" t="s">
        <v>21</v>
      </c>
      <c r="H26" s="280" t="s">
        <v>21</v>
      </c>
      <c r="I26" s="297" t="s">
        <v>21</v>
      </c>
      <c r="J26" s="298" t="s">
        <v>21</v>
      </c>
      <c r="O26" s="401" t="s">
        <v>394</v>
      </c>
      <c r="P26" s="402"/>
    </row>
  </sheetData>
  <sheetProtection/>
  <mergeCells count="41">
    <mergeCell ref="O26:P26"/>
    <mergeCell ref="O23:P23"/>
    <mergeCell ref="O24:P24"/>
    <mergeCell ref="O25:P25"/>
    <mergeCell ref="O19:P19"/>
    <mergeCell ref="O20:P20"/>
    <mergeCell ref="O21:P21"/>
    <mergeCell ref="O22:P22"/>
    <mergeCell ref="O6:P6"/>
    <mergeCell ref="O7:P7"/>
    <mergeCell ref="O8:P8"/>
    <mergeCell ref="O9:P9"/>
    <mergeCell ref="O2:P2"/>
    <mergeCell ref="O3:P3"/>
    <mergeCell ref="O4:P4"/>
    <mergeCell ref="O5:P5"/>
    <mergeCell ref="B19:C19"/>
    <mergeCell ref="B8:C8"/>
    <mergeCell ref="A11:B11"/>
    <mergeCell ref="B15:C15"/>
    <mergeCell ref="B9:C9"/>
    <mergeCell ref="B7:C7"/>
    <mergeCell ref="B12:C12"/>
    <mergeCell ref="B23:C23"/>
    <mergeCell ref="B24:C24"/>
    <mergeCell ref="B16:C16"/>
    <mergeCell ref="B17:C17"/>
    <mergeCell ref="B22:C22"/>
    <mergeCell ref="B20:C20"/>
    <mergeCell ref="B21:C21"/>
    <mergeCell ref="B14:C14"/>
    <mergeCell ref="B25:C25"/>
    <mergeCell ref="B26:C26"/>
    <mergeCell ref="A1:B1"/>
    <mergeCell ref="C1:D1"/>
    <mergeCell ref="A2:B2"/>
    <mergeCell ref="B13:C13"/>
    <mergeCell ref="B5:C5"/>
    <mergeCell ref="B6:C6"/>
    <mergeCell ref="B3:C3"/>
    <mergeCell ref="B4:C4"/>
  </mergeCells>
  <conditionalFormatting sqref="R3:R9">
    <cfRule type="expression" priority="1" dxfId="1" stopIfTrue="1">
      <formula>R3=""</formula>
    </cfRule>
    <cfRule type="expression" priority="2" dxfId="2" stopIfTrue="1">
      <formula>COUNTIF($R$3:$R$9,R3)&gt;1</formula>
    </cfRule>
  </conditionalFormatting>
  <conditionalFormatting sqref="P12:P17">
    <cfRule type="expression" priority="3" dxfId="1" stopIfTrue="1">
      <formula>P12=""</formula>
    </cfRule>
    <cfRule type="expression" priority="4" dxfId="2" stopIfTrue="1">
      <formula>COUNTIF($P$12:$P$17,P12)&gt;1</formula>
    </cfRule>
  </conditionalFormatting>
  <dataValidations count="1">
    <dataValidation allowBlank="1" showInputMessage="1" showErrorMessage="1" imeMode="off" sqref="E12:I12 F13:H13 H14:H15 G14 E3:J3 I4:J7 F4:H4 H5:H6 G5 I13:I16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&amp;C&amp;"ＭＳ 明朝,標準"－24－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2014-08-12T14:48:40Z</cp:lastPrinted>
  <dcterms:created xsi:type="dcterms:W3CDTF">2013-08-17T12:36:22Z</dcterms:created>
  <dcterms:modified xsi:type="dcterms:W3CDTF">2014-08-12T14:49:48Z</dcterms:modified>
  <cp:category/>
  <cp:version/>
  <cp:contentType/>
  <cp:contentStatus/>
</cp:coreProperties>
</file>