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3405" windowHeight="9105" firstSheet="1" activeTab="1"/>
  </bookViews>
  <sheets>
    <sheet name="進行表" sheetId="1" state="hidden" r:id="rId1"/>
    <sheet name="MS" sheetId="2" r:id="rId2"/>
    <sheet name="MS_0" sheetId="3" state="hidden" r:id="rId3"/>
    <sheet name="MS_1" sheetId="4" r:id="rId4"/>
    <sheet name="MS_2" sheetId="5" r:id="rId5"/>
    <sheet name="MS_3" sheetId="6" r:id="rId6"/>
    <sheet name="MS_4-" sheetId="7" r:id="rId7"/>
    <sheet name="名簿" sheetId="8" state="hidden" r:id="rId8"/>
    <sheet name="勝ち上がり" sheetId="9" state="hidden" r:id="rId9"/>
  </sheets>
  <externalReferences>
    <externalReference r:id="rId12"/>
    <externalReference r:id="rId13"/>
    <externalReference r:id="rId14"/>
  </externalReferences>
  <definedNames>
    <definedName name="_xlnm.Print_Area" localSheetId="1">'MS'!$A$1:$BV$148</definedName>
    <definedName name="_xlnm.Print_Area" localSheetId="2">'MS_0'!$A$1:$AK$23</definedName>
    <definedName name="_xlnm.Print_Area" localSheetId="3">'MS_1'!$A$1:$BV$74</definedName>
    <definedName name="_xlnm.Print_Area" localSheetId="4">'MS_2'!$A$1:$AK$69</definedName>
    <definedName name="_xlnm.Print_Area" localSheetId="5">'MS_3'!$A$1:$AK$37</definedName>
    <definedName name="_xlnm.Print_Area" localSheetId="6">'MS_4-'!$A$1:$AK$45</definedName>
    <definedName name="_xlnm.Print_Area" localSheetId="0">'進行表'!$A$1:$K$42</definedName>
    <definedName name="ランキングシード">'[1]上位シード'!$Z$2:$AJ$33</definedName>
    <definedName name="ランキング小">'[1]ランク表'!$D$2:$AL$4</definedName>
    <definedName name="ランキング大" localSheetId="8">'[2]ランク表'!$A$2:$AL$108</definedName>
    <definedName name="ランキング大" localSheetId="7">'[2]ランク表'!$A$2:$AL$108</definedName>
    <definedName name="ランキング大">'[1]ランク表'!$A$2:$AL$4</definedName>
    <definedName name="順位">'[1]ランク表'!$D$2:$D$4</definedName>
    <definedName name="入力１" localSheetId="8">'勝ち上がり'!$X$2:$X$33,'勝ち上がり'!$AA$2:$AA$33,'勝ち上がり'!$AC$2:$AC$33,'勝ち上がり'!$AE$2:$AE$33,'勝ち上がり'!$AG$2:$AG$33,'勝ち上がり'!$AI$2</definedName>
    <definedName name="入力１">'[3]best32（トーナメント用）'!$A$2:$A$33,'[3]best32（トーナメント用）'!$D$2:$D$33,'[3]best32（トーナメント用）'!$F$2:$F$33,'[3]best32（トーナメント用）'!$H$2:$H$33,'[3]best32（トーナメント用）'!$J$2:$J$33,'[3]best32（トーナメント用）'!$L$2</definedName>
    <definedName name="入力２">'[3]best32（８リーグ用）'!$A$2:$A$33,'[3]best32（８リーグ用）'!$D$2:$D$33,'[3]best32（８リーグ用）'!$F$2:$F$33,'[3]best32（８リーグ用）'!$H$2:$H$33</definedName>
    <definedName name="入力３">'[3]best32（４リーグ用）'!$A$2:$A$33,'[3]best32（４リーグ用）'!$D$2:$D$33,'[3]best32（４リーグ用）'!$F$2:$F$33,'[3]best32（４リーグ用）'!$H$2:$H$33,'[3]best32（４リーグ用）'!$J$2:$J$33</definedName>
  </definedNames>
  <calcPr fullCalcOnLoad="1"/>
</workbook>
</file>

<file path=xl/sharedStrings.xml><?xml version="1.0" encoding="utf-8"?>
<sst xmlns="http://schemas.openxmlformats.org/spreadsheetml/2006/main" count="2377" uniqueCount="361">
  <si>
    <t>会場：坂出市立体育館</t>
  </si>
  <si>
    <t>(</t>
  </si>
  <si>
    <t>)</t>
  </si>
  <si>
    <t>男子シングルス</t>
  </si>
  <si>
    <t>男子シングルス</t>
  </si>
  <si>
    <t>（１回戦敗者トーナメント）</t>
  </si>
  <si>
    <t>（２回戦敗者トーナメント）</t>
  </si>
  <si>
    <t>松　本</t>
  </si>
  <si>
    <t>尽　誠</t>
  </si>
  <si>
    <t>高中央</t>
  </si>
  <si>
    <t>多度津</t>
  </si>
  <si>
    <t>英　明</t>
  </si>
  <si>
    <t>坂出工</t>
  </si>
  <si>
    <t>観　一</t>
  </si>
  <si>
    <t>丸　亀</t>
  </si>
  <si>
    <t>高松東</t>
  </si>
  <si>
    <t>古　市</t>
  </si>
  <si>
    <t>三　木</t>
  </si>
  <si>
    <t>高　松</t>
  </si>
  <si>
    <t>善　一</t>
  </si>
  <si>
    <t>高　瀬</t>
  </si>
  <si>
    <t>高松西</t>
  </si>
  <si>
    <t>坂　出</t>
  </si>
  <si>
    <t>高桜井</t>
  </si>
  <si>
    <t>高松南</t>
  </si>
  <si>
    <t>香誠陵</t>
  </si>
  <si>
    <t>大　森</t>
  </si>
  <si>
    <t>土　庄</t>
  </si>
  <si>
    <t>決勝</t>
  </si>
  <si>
    <t>近　藤</t>
  </si>
  <si>
    <t>琴　平</t>
  </si>
  <si>
    <t>高松一</t>
  </si>
  <si>
    <t>中　村</t>
  </si>
  <si>
    <t>志　度</t>
  </si>
  <si>
    <t>蓮　井</t>
  </si>
  <si>
    <t>観中央</t>
  </si>
  <si>
    <t>丸城西</t>
  </si>
  <si>
    <t>香中央</t>
  </si>
  <si>
    <t>農　経</t>
  </si>
  <si>
    <t>三本松</t>
  </si>
  <si>
    <t>藤　川</t>
  </si>
  <si>
    <t>三豊工</t>
  </si>
  <si>
    <t>高工芸</t>
  </si>
  <si>
    <t>伊　藤</t>
  </si>
  <si>
    <t>山　本</t>
  </si>
  <si>
    <t>山　下</t>
  </si>
  <si>
    <t>石　田</t>
  </si>
  <si>
    <t>小豆島</t>
  </si>
  <si>
    <t>鈴　木</t>
  </si>
  <si>
    <t>山　口</t>
  </si>
  <si>
    <t>岡　田</t>
  </si>
  <si>
    <t>佐　藤</t>
  </si>
  <si>
    <t>古　川</t>
  </si>
  <si>
    <t>高松商</t>
  </si>
  <si>
    <t>高松北</t>
  </si>
  <si>
    <t>吉　田</t>
  </si>
  <si>
    <t>松　浦</t>
  </si>
  <si>
    <t>　森</t>
  </si>
  <si>
    <t>準決勝</t>
  </si>
  <si>
    <t>原　田</t>
  </si>
  <si>
    <t>宮　崎</t>
  </si>
  <si>
    <t>松　原</t>
  </si>
  <si>
    <t>浪　越</t>
  </si>
  <si>
    <t>黒　川</t>
  </si>
  <si>
    <t>川　西</t>
  </si>
  <si>
    <t>田　中</t>
  </si>
  <si>
    <t>大　橋</t>
  </si>
  <si>
    <t>選手名</t>
  </si>
  <si>
    <t>学校名</t>
  </si>
  <si>
    <t>ベスト１６</t>
  </si>
  <si>
    <t>準々決勝</t>
  </si>
  <si>
    <t>準決勝</t>
  </si>
  <si>
    <t>決勝</t>
  </si>
  <si>
    <t>No</t>
  </si>
  <si>
    <t>ベスト８</t>
  </si>
  <si>
    <t>R</t>
  </si>
  <si>
    <t>No</t>
  </si>
  <si>
    <t>相手がいるか</t>
  </si>
  <si>
    <t>１回戦勝ち</t>
  </si>
  <si>
    <t>１回戦負け</t>
  </si>
  <si>
    <t>２回戦負け</t>
  </si>
  <si>
    <t>３回戦負け</t>
  </si>
  <si>
    <t>勝ち数</t>
  </si>
  <si>
    <t>ポイント</t>
  </si>
  <si>
    <t>３位決定</t>
  </si>
  <si>
    <t>Ｂ６４負け</t>
  </si>
  <si>
    <t>Ｂ３２負け</t>
  </si>
  <si>
    <t>Ｂ８負け</t>
  </si>
  <si>
    <t>Ｂ１６負け</t>
  </si>
  <si>
    <t>期日：平成26年2月9日(日)</t>
  </si>
  <si>
    <t>平成25年度　香川県高等学校強化卓球大会</t>
  </si>
  <si>
    <t>三　谷</t>
  </si>
  <si>
    <t>上　村</t>
  </si>
  <si>
    <t>小笠原</t>
  </si>
  <si>
    <t>柴　垣</t>
  </si>
  <si>
    <t>上　原</t>
  </si>
  <si>
    <t>松　尾</t>
  </si>
  <si>
    <t>矢　野</t>
  </si>
  <si>
    <t>尾　路</t>
  </si>
  <si>
    <t>木　内</t>
  </si>
  <si>
    <t>松　下</t>
  </si>
  <si>
    <t>髙　橋</t>
  </si>
  <si>
    <t>掛　橋</t>
  </si>
  <si>
    <t>川　口</t>
  </si>
  <si>
    <t>藤　本</t>
  </si>
  <si>
    <t>藤　重</t>
  </si>
  <si>
    <t>吉　本</t>
  </si>
  <si>
    <t>川　谷</t>
  </si>
  <si>
    <t>中　原</t>
  </si>
  <si>
    <t>増　田</t>
  </si>
  <si>
    <t>小　川</t>
  </si>
  <si>
    <t>長谷川</t>
  </si>
  <si>
    <t>磯　村</t>
  </si>
  <si>
    <t>石　井</t>
  </si>
  <si>
    <t>谷　本</t>
  </si>
  <si>
    <t>水　口</t>
  </si>
  <si>
    <t>西　山</t>
  </si>
  <si>
    <t>3-0</t>
  </si>
  <si>
    <t>平成27年度　香川県高等学校強化卓球大会</t>
  </si>
  <si>
    <t>期日：平成28年2月14日(日)</t>
  </si>
  <si>
    <t>藤　岡</t>
  </si>
  <si>
    <t>飯　山</t>
  </si>
  <si>
    <t>宮　本</t>
  </si>
  <si>
    <t>筒　井</t>
  </si>
  <si>
    <t>黒　田</t>
  </si>
  <si>
    <r>
      <t>石　川</t>
    </r>
    <r>
      <rPr>
        <sz val="9"/>
        <rFont val="HG丸ｺﾞｼｯｸM-PRO"/>
        <family val="3"/>
      </rPr>
      <t>侑</t>
    </r>
  </si>
  <si>
    <t>小　河</t>
  </si>
  <si>
    <t>柴　田</t>
  </si>
  <si>
    <t>髙　畑</t>
  </si>
  <si>
    <r>
      <t>　港　</t>
    </r>
    <r>
      <rPr>
        <sz val="9"/>
        <rFont val="HG丸ｺﾞｼｯｸM-PRO"/>
        <family val="3"/>
      </rPr>
      <t>大</t>
    </r>
  </si>
  <si>
    <t>平　井</t>
  </si>
  <si>
    <t>今　川</t>
  </si>
  <si>
    <t>谷　澤</t>
  </si>
  <si>
    <t>真　木</t>
  </si>
  <si>
    <t>　萩</t>
  </si>
  <si>
    <t>岩　田</t>
  </si>
  <si>
    <t>白　石</t>
  </si>
  <si>
    <t>西　谷</t>
  </si>
  <si>
    <t>田　渕</t>
  </si>
  <si>
    <t>山　上</t>
  </si>
  <si>
    <t>小　原</t>
  </si>
  <si>
    <t>寺　本</t>
  </si>
  <si>
    <t>渡　辺</t>
  </si>
  <si>
    <t>安　部</t>
  </si>
  <si>
    <t>谷　村</t>
  </si>
  <si>
    <t>津　田</t>
  </si>
  <si>
    <t>加　地</t>
  </si>
  <si>
    <t>片　桐</t>
  </si>
  <si>
    <t>國　代</t>
  </si>
  <si>
    <t>坂出一</t>
  </si>
  <si>
    <t>坂　口</t>
  </si>
  <si>
    <t>木　曾</t>
  </si>
  <si>
    <t>好　川</t>
  </si>
  <si>
    <t>天　野</t>
  </si>
  <si>
    <t>平　西</t>
  </si>
  <si>
    <t>大　上</t>
  </si>
  <si>
    <t>橋　本</t>
  </si>
  <si>
    <t>石　見</t>
  </si>
  <si>
    <t>新　居</t>
  </si>
  <si>
    <t>藤　塚</t>
  </si>
  <si>
    <t>湯之前</t>
  </si>
  <si>
    <t>山　西</t>
  </si>
  <si>
    <r>
      <t>岡　田</t>
    </r>
    <r>
      <rPr>
        <sz val="9"/>
        <rFont val="HG丸ｺﾞｼｯｸM-PRO"/>
        <family val="3"/>
      </rPr>
      <t>悠</t>
    </r>
  </si>
  <si>
    <t>織　部</t>
  </si>
  <si>
    <t>竹　内</t>
  </si>
  <si>
    <t>大　田</t>
  </si>
  <si>
    <t>岸　下</t>
  </si>
  <si>
    <t>橋　村</t>
  </si>
  <si>
    <t>　伴</t>
  </si>
  <si>
    <t>辰　井</t>
  </si>
  <si>
    <t>峯　永</t>
  </si>
  <si>
    <t>藪　内</t>
  </si>
  <si>
    <t>佐　薙</t>
  </si>
  <si>
    <t>丹　生</t>
  </si>
  <si>
    <t>丸　山</t>
  </si>
  <si>
    <t>宮　﨑</t>
  </si>
  <si>
    <t>宮　内</t>
  </si>
  <si>
    <t>上　埜</t>
  </si>
  <si>
    <t>秋　山</t>
  </si>
  <si>
    <t>草　薙</t>
  </si>
  <si>
    <t>　東</t>
  </si>
  <si>
    <t>今　村</t>
  </si>
  <si>
    <t>深　井</t>
  </si>
  <si>
    <t>横　川</t>
  </si>
  <si>
    <t>石　原</t>
  </si>
  <si>
    <r>
      <t>髙　橋</t>
    </r>
    <r>
      <rPr>
        <sz val="9"/>
        <rFont val="HG丸ｺﾞｼｯｸM-PRO"/>
        <family val="3"/>
      </rPr>
      <t>史</t>
    </r>
  </si>
  <si>
    <t>水　野</t>
  </si>
  <si>
    <t>吉　永</t>
  </si>
  <si>
    <r>
      <t>石　川</t>
    </r>
    <r>
      <rPr>
        <sz val="9"/>
        <rFont val="HG丸ｺﾞｼｯｸM-PRO"/>
        <family val="3"/>
      </rPr>
      <t>竜</t>
    </r>
  </si>
  <si>
    <t>大　川</t>
  </si>
  <si>
    <t>石　野</t>
  </si>
  <si>
    <t>平　地</t>
  </si>
  <si>
    <t>池　内</t>
  </si>
  <si>
    <t>香　西</t>
  </si>
  <si>
    <t>井　上</t>
  </si>
  <si>
    <t>堀　川</t>
  </si>
  <si>
    <t>武　本</t>
  </si>
  <si>
    <t>松　島</t>
  </si>
  <si>
    <t>一　田</t>
  </si>
  <si>
    <t>元　木</t>
  </si>
  <si>
    <t>久　米</t>
  </si>
  <si>
    <t>新　田</t>
  </si>
  <si>
    <t>真　鍋</t>
  </si>
  <si>
    <t>中　平</t>
  </si>
  <si>
    <t>徳　住</t>
  </si>
  <si>
    <t>高　平</t>
  </si>
  <si>
    <t>　岡</t>
  </si>
  <si>
    <t>漆　原</t>
  </si>
  <si>
    <t>荒　川</t>
  </si>
  <si>
    <t>岩　崎</t>
  </si>
  <si>
    <t>杭　田</t>
  </si>
  <si>
    <t>西　岡</t>
  </si>
  <si>
    <t>千　秋</t>
  </si>
  <si>
    <r>
      <t>　港　</t>
    </r>
    <r>
      <rPr>
        <sz val="9"/>
        <rFont val="HG丸ｺﾞｼｯｸM-PRO"/>
        <family val="3"/>
      </rPr>
      <t>健</t>
    </r>
  </si>
  <si>
    <t>有　岡</t>
  </si>
  <si>
    <t>川　村</t>
  </si>
  <si>
    <t>前　山</t>
  </si>
  <si>
    <t>湯之上</t>
  </si>
  <si>
    <t>石　川</t>
  </si>
  <si>
    <t>地　下</t>
  </si>
  <si>
    <t>市　場</t>
  </si>
  <si>
    <t>野　間</t>
  </si>
  <si>
    <t>東　條</t>
  </si>
  <si>
    <t>元　家</t>
  </si>
  <si>
    <t>服　部</t>
  </si>
  <si>
    <r>
      <t>岡　田</t>
    </r>
    <r>
      <rPr>
        <sz val="9"/>
        <rFont val="HG丸ｺﾞｼｯｸM-PRO"/>
        <family val="3"/>
      </rPr>
      <t>航</t>
    </r>
  </si>
  <si>
    <t>岸　村</t>
  </si>
  <si>
    <r>
      <t>髙　橋</t>
    </r>
    <r>
      <rPr>
        <sz val="9"/>
        <rFont val="HG丸ｺﾞｼｯｸM-PRO"/>
        <family val="3"/>
      </rPr>
      <t>司</t>
    </r>
  </si>
  <si>
    <t>上　池</t>
  </si>
  <si>
    <t>井　原</t>
  </si>
  <si>
    <t>杉　原</t>
  </si>
  <si>
    <t>菊　川</t>
  </si>
  <si>
    <t>吉　野</t>
  </si>
  <si>
    <t>中　西</t>
  </si>
  <si>
    <t>福　下</t>
  </si>
  <si>
    <t>榊　原</t>
  </si>
  <si>
    <t>久　保</t>
  </si>
  <si>
    <t>尾　﨑</t>
  </si>
  <si>
    <t>　英</t>
  </si>
  <si>
    <t>二　宮</t>
  </si>
  <si>
    <t>加　藤</t>
  </si>
  <si>
    <t>金　山</t>
  </si>
  <si>
    <t>礒　﨑</t>
  </si>
  <si>
    <t>村　川</t>
  </si>
  <si>
    <t>廣　瀬</t>
  </si>
  <si>
    <t>阿　治</t>
  </si>
  <si>
    <t>神　余</t>
  </si>
  <si>
    <t>末　澤</t>
  </si>
  <si>
    <t>片　座</t>
  </si>
  <si>
    <t>北　田</t>
  </si>
  <si>
    <t>松　田</t>
  </si>
  <si>
    <t>浜　崎</t>
  </si>
  <si>
    <t>金　藤</t>
  </si>
  <si>
    <t>米　澤</t>
  </si>
  <si>
    <t>泉　川</t>
  </si>
  <si>
    <t>伊　賀</t>
  </si>
  <si>
    <t>壷　井</t>
  </si>
  <si>
    <t>溝　淵</t>
  </si>
  <si>
    <t>齊　藤</t>
  </si>
  <si>
    <t>正　岡</t>
  </si>
  <si>
    <t>飯　間</t>
  </si>
  <si>
    <t>善　勝</t>
  </si>
  <si>
    <t>宮　脇</t>
  </si>
  <si>
    <t>鵜　川</t>
  </si>
  <si>
    <t>　堤</t>
  </si>
  <si>
    <t>大　野</t>
  </si>
  <si>
    <t>土　井</t>
  </si>
  <si>
    <t>篠　田</t>
  </si>
  <si>
    <t>　楠</t>
  </si>
  <si>
    <t>小　橋</t>
  </si>
  <si>
    <t>海　野</t>
  </si>
  <si>
    <t>道　北</t>
  </si>
  <si>
    <t>北　添</t>
  </si>
  <si>
    <t>北　西</t>
  </si>
  <si>
    <t>西　尾</t>
  </si>
  <si>
    <t>稲　澤</t>
  </si>
  <si>
    <t>三　井</t>
  </si>
  <si>
    <t>大　林</t>
  </si>
  <si>
    <t>岸　上</t>
  </si>
  <si>
    <t>冨　山</t>
  </si>
  <si>
    <t>楠　原</t>
  </si>
  <si>
    <t>安　倍</t>
  </si>
  <si>
    <t>小　倉</t>
  </si>
  <si>
    <t>松　村</t>
  </si>
  <si>
    <t>立　石</t>
  </si>
  <si>
    <t>高　橋</t>
  </si>
  <si>
    <t>臼　杵</t>
  </si>
  <si>
    <t>松　永</t>
  </si>
  <si>
    <t>石　川侑</t>
  </si>
  <si>
    <t>岡　田悠</t>
  </si>
  <si>
    <t>　港　大</t>
  </si>
  <si>
    <t>　港　健</t>
  </si>
  <si>
    <t>髙　橋史</t>
  </si>
  <si>
    <t>石　川竜</t>
  </si>
  <si>
    <t>岡　田航</t>
  </si>
  <si>
    <t>髙　橋司</t>
  </si>
  <si>
    <t>（１回戦敗者トーナメント）</t>
  </si>
  <si>
    <t>平成27年度　香川県高等学校強化卓球大会</t>
  </si>
  <si>
    <t>期日：平成28年2月14日(日)</t>
  </si>
  <si>
    <t>期日：平成28年2月14日(日)</t>
  </si>
  <si>
    <t>（ベスト４トーナメント）</t>
  </si>
  <si>
    <t>（ベスト８トーナメント）</t>
  </si>
  <si>
    <t>（ベスト１６トーナメント）</t>
  </si>
  <si>
    <t>（ベスト３２トーナメント）</t>
  </si>
  <si>
    <t>（ベスト６４トーナメント）</t>
  </si>
  <si>
    <t>①</t>
  </si>
  <si>
    <t>平成２７年度　香川県高等学校卓球強化大会シングルス進行表</t>
  </si>
  <si>
    <t>男子</t>
  </si>
  <si>
    <t>１回戦敗者Ｔ</t>
  </si>
  <si>
    <t>１回戦</t>
  </si>
  <si>
    <t>２回戦敗者Ｔ</t>
  </si>
  <si>
    <t>２回戦</t>
  </si>
  <si>
    <t>３回戦</t>
  </si>
  <si>
    <t>ベスト６４Ｔ</t>
  </si>
  <si>
    <t>ベスト３２Ｔ</t>
  </si>
  <si>
    <t>４回戦</t>
  </si>
  <si>
    <t>ベスト１６Ｔ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</si>
  <si>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</si>
  <si>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</si>
  <si>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</si>
  <si>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</si>
  <si>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</si>
  <si>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</si>
  <si>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</si>
  <si>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</si>
  <si>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</si>
  <si>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</si>
  <si>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</si>
  <si>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</si>
  <si>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</si>
  <si>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</si>
  <si>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５回戦</t>
  </si>
  <si>
    <t>ベスト　８Ｔ</t>
  </si>
  <si>
    <t>⑯</t>
  </si>
  <si>
    <t>⑰</t>
  </si>
  <si>
    <t>⑱</t>
  </si>
  <si>
    <t>⑲</t>
  </si>
  <si>
    <t>⑳</t>
  </si>
  <si>
    <t>㉑</t>
  </si>
  <si>
    <t>ベスト　４Ｔ</t>
  </si>
  <si>
    <t>㉒</t>
  </si>
  <si>
    <t>㉓</t>
  </si>
  <si>
    <t>㉔</t>
  </si>
  <si>
    <t>㉕</t>
  </si>
  <si>
    <t>㉖</t>
  </si>
  <si>
    <t>㉗</t>
  </si>
  <si>
    <t>㉘</t>
  </si>
  <si>
    <t>①</t>
  </si>
  <si>
    <t>女子</t>
  </si>
  <si>
    <t>本戦</t>
  </si>
  <si>
    <t>６回戦</t>
  </si>
  <si>
    <t>小計</t>
  </si>
  <si>
    <t>合計</t>
  </si>
  <si>
    <t>試合時間補正</t>
  </si>
  <si>
    <t>藤岡</t>
  </si>
  <si>
    <t>地下</t>
  </si>
  <si>
    <t>湯之上</t>
  </si>
  <si>
    <t>前山</t>
  </si>
  <si>
    <t>優勝</t>
  </si>
  <si>
    <t>（高工芸）</t>
  </si>
  <si>
    <t>地下　雄大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</si>
</sst>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\(@\)"/>
  </numFmts>
  <fonts count="26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20"/>
      <name val="Times New Roman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14"/>
      <name val="Times New Roman"/>
      <family val="1"/>
    </font>
    <font>
      <sz val="14"/>
      <name val="ＭＳ Ｐ明朝"/>
      <family val="1"/>
    </font>
    <font>
      <sz val="16"/>
      <name val="Arial"/>
      <family val="2"/>
    </font>
    <font>
      <sz val="25"/>
      <name val="ＭＳ Ｐ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HG丸ｺﾞｼｯｸM-PRO"/>
      <family val="3"/>
    </font>
    <font>
      <sz val="14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tted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2" borderId="38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14" fillId="0" borderId="7" xfId="0" applyFont="1" applyBorder="1" applyAlignment="1">
      <alignment horizontal="center" vertical="center" textRotation="255" shrinkToFit="1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distributed" textRotation="255" shrinkToFit="1"/>
    </xf>
    <xf numFmtId="0" fontId="23" fillId="0" borderId="7" xfId="0" applyFont="1" applyBorder="1" applyAlignment="1">
      <alignment horizontal="center" vertical="distributed" textRotation="255" shrinkToFit="1"/>
    </xf>
    <xf numFmtId="0" fontId="23" fillId="0" borderId="8" xfId="0" applyFont="1" applyBorder="1" applyAlignment="1">
      <alignment horizontal="center" vertical="distributed" textRotation="255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9" fillId="0" borderId="45" xfId="0" applyFont="1" applyBorder="1" applyAlignment="1">
      <alignment horizontal="left" vertical="center" shrinkToFit="1"/>
    </xf>
    <xf numFmtId="0" fontId="21" fillId="0" borderId="45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186" fontId="13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9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6" fillId="3" borderId="86" xfId="0" applyFont="1" applyFill="1" applyBorder="1" applyAlignment="1">
      <alignment horizontal="center" vertical="center" shrinkToFit="1"/>
    </xf>
    <xf numFmtId="0" fontId="16" fillId="3" borderId="87" xfId="0" applyFont="1" applyFill="1" applyBorder="1" applyAlignment="1">
      <alignment horizontal="center" vertical="center" shrinkToFit="1"/>
    </xf>
    <xf numFmtId="0" fontId="16" fillId="3" borderId="88" xfId="0" applyFont="1" applyFill="1" applyBorder="1" applyAlignment="1">
      <alignment horizontal="center" vertical="center" shrinkToFit="1"/>
    </xf>
    <xf numFmtId="0" fontId="16" fillId="3" borderId="89" xfId="0" applyFont="1" applyFill="1" applyBorder="1" applyAlignment="1">
      <alignment horizontal="center" vertical="center" shrinkToFit="1"/>
    </xf>
    <xf numFmtId="0" fontId="16" fillId="3" borderId="90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 shrinkToFit="1"/>
    </xf>
    <xf numFmtId="0" fontId="16" fillId="0" borderId="93" xfId="0" applyFont="1" applyBorder="1" applyAlignment="1">
      <alignment horizontal="center" vertical="center" shrinkToFit="1"/>
    </xf>
    <xf numFmtId="0" fontId="16" fillId="3" borderId="94" xfId="0" applyFont="1" applyFill="1" applyBorder="1" applyAlignment="1">
      <alignment horizontal="center" vertical="center" shrinkToFit="1"/>
    </xf>
    <xf numFmtId="0" fontId="16" fillId="3" borderId="95" xfId="0" applyFont="1" applyFill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96" xfId="0" applyFont="1" applyBorder="1" applyAlignment="1">
      <alignment horizontal="center" vertical="center" shrinkToFit="1"/>
    </xf>
    <xf numFmtId="0" fontId="16" fillId="0" borderId="97" xfId="0" applyFont="1" applyBorder="1" applyAlignment="1">
      <alignment horizontal="center" vertical="center" shrinkToFit="1"/>
    </xf>
    <xf numFmtId="0" fontId="16" fillId="0" borderId="98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3" borderId="99" xfId="0" applyFont="1" applyFill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Line 214"/>
        <xdr:cNvSpPr>
          <a:spLocks/>
        </xdr:cNvSpPr>
      </xdr:nvSpPr>
      <xdr:spPr>
        <a:xfrm flipH="1">
          <a:off x="200025" y="2295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2" name="Line 215"/>
        <xdr:cNvSpPr>
          <a:spLocks/>
        </xdr:cNvSpPr>
      </xdr:nvSpPr>
      <xdr:spPr>
        <a:xfrm flipH="1">
          <a:off x="6562725" y="1990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62</xdr:row>
      <xdr:rowOff>0</xdr:rowOff>
    </xdr:from>
    <xdr:to>
      <xdr:col>36</xdr:col>
      <xdr:colOff>0</xdr:colOff>
      <xdr:row>62</xdr:row>
      <xdr:rowOff>0</xdr:rowOff>
    </xdr:to>
    <xdr:sp>
      <xdr:nvSpPr>
        <xdr:cNvPr id="3" name="Line 216"/>
        <xdr:cNvSpPr>
          <a:spLocks/>
        </xdr:cNvSpPr>
      </xdr:nvSpPr>
      <xdr:spPr>
        <a:xfrm flipH="1">
          <a:off x="6562725" y="9915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0</xdr:rowOff>
    </xdr:from>
    <xdr:to>
      <xdr:col>44</xdr:col>
      <xdr:colOff>0</xdr:colOff>
      <xdr:row>58</xdr:row>
      <xdr:rowOff>0</xdr:rowOff>
    </xdr:to>
    <xdr:sp>
      <xdr:nvSpPr>
        <xdr:cNvPr id="4" name="Line 217"/>
        <xdr:cNvSpPr>
          <a:spLocks/>
        </xdr:cNvSpPr>
      </xdr:nvSpPr>
      <xdr:spPr>
        <a:xfrm>
          <a:off x="8724900" y="930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sp>
      <xdr:nvSpPr>
        <xdr:cNvPr id="5" name="Line 218"/>
        <xdr:cNvSpPr>
          <a:spLocks/>
        </xdr:cNvSpPr>
      </xdr:nvSpPr>
      <xdr:spPr>
        <a:xfrm>
          <a:off x="200025" y="19831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0</xdr:rowOff>
    </xdr:from>
    <xdr:to>
      <xdr:col>36</xdr:col>
      <xdr:colOff>0</xdr:colOff>
      <xdr:row>106</xdr:row>
      <xdr:rowOff>0</xdr:rowOff>
    </xdr:to>
    <xdr:sp>
      <xdr:nvSpPr>
        <xdr:cNvPr id="6" name="Line 219"/>
        <xdr:cNvSpPr>
          <a:spLocks/>
        </xdr:cNvSpPr>
      </xdr:nvSpPr>
      <xdr:spPr>
        <a:xfrm>
          <a:off x="6562725" y="1708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120</xdr:row>
      <xdr:rowOff>0</xdr:rowOff>
    </xdr:from>
    <xdr:to>
      <xdr:col>36</xdr:col>
      <xdr:colOff>0</xdr:colOff>
      <xdr:row>120</xdr:row>
      <xdr:rowOff>0</xdr:rowOff>
    </xdr:to>
    <xdr:sp>
      <xdr:nvSpPr>
        <xdr:cNvPr id="7" name="Line 220"/>
        <xdr:cNvSpPr>
          <a:spLocks/>
        </xdr:cNvSpPr>
      </xdr:nvSpPr>
      <xdr:spPr>
        <a:xfrm flipH="1">
          <a:off x="6562725" y="19221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124</xdr:row>
      <xdr:rowOff>0</xdr:rowOff>
    </xdr:from>
    <xdr:to>
      <xdr:col>36</xdr:col>
      <xdr:colOff>0</xdr:colOff>
      <xdr:row>124</xdr:row>
      <xdr:rowOff>0</xdr:rowOff>
    </xdr:to>
    <xdr:sp>
      <xdr:nvSpPr>
        <xdr:cNvPr id="8" name="Line 221"/>
        <xdr:cNvSpPr>
          <a:spLocks/>
        </xdr:cNvSpPr>
      </xdr:nvSpPr>
      <xdr:spPr>
        <a:xfrm flipH="1">
          <a:off x="6562725" y="19831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140</xdr:row>
      <xdr:rowOff>0</xdr:rowOff>
    </xdr:from>
    <xdr:to>
      <xdr:col>36</xdr:col>
      <xdr:colOff>0</xdr:colOff>
      <xdr:row>140</xdr:row>
      <xdr:rowOff>0</xdr:rowOff>
    </xdr:to>
    <xdr:sp>
      <xdr:nvSpPr>
        <xdr:cNvPr id="9" name="Line 222"/>
        <xdr:cNvSpPr>
          <a:spLocks/>
        </xdr:cNvSpPr>
      </xdr:nvSpPr>
      <xdr:spPr>
        <a:xfrm flipH="1">
          <a:off x="6562725" y="22269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44</xdr:col>
      <xdr:colOff>0</xdr:colOff>
      <xdr:row>82</xdr:row>
      <xdr:rowOff>0</xdr:rowOff>
    </xdr:to>
    <xdr:sp>
      <xdr:nvSpPr>
        <xdr:cNvPr id="10" name="Line 223"/>
        <xdr:cNvSpPr>
          <a:spLocks/>
        </xdr:cNvSpPr>
      </xdr:nvSpPr>
      <xdr:spPr>
        <a:xfrm flipH="1">
          <a:off x="8724900" y="13430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86</xdr:row>
      <xdr:rowOff>0</xdr:rowOff>
    </xdr:from>
    <xdr:to>
      <xdr:col>73</xdr:col>
      <xdr:colOff>0</xdr:colOff>
      <xdr:row>86</xdr:row>
      <xdr:rowOff>0</xdr:rowOff>
    </xdr:to>
    <xdr:sp>
      <xdr:nvSpPr>
        <xdr:cNvPr id="11" name="Line 224"/>
        <xdr:cNvSpPr>
          <a:spLocks/>
        </xdr:cNvSpPr>
      </xdr:nvSpPr>
      <xdr:spPr>
        <a:xfrm flipH="1">
          <a:off x="15087600" y="14039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104</xdr:row>
      <xdr:rowOff>0</xdr:rowOff>
    </xdr:from>
    <xdr:to>
      <xdr:col>73</xdr:col>
      <xdr:colOff>0</xdr:colOff>
      <xdr:row>104</xdr:row>
      <xdr:rowOff>0</xdr:rowOff>
    </xdr:to>
    <xdr:sp>
      <xdr:nvSpPr>
        <xdr:cNvPr id="12" name="Line 225"/>
        <xdr:cNvSpPr>
          <a:spLocks/>
        </xdr:cNvSpPr>
      </xdr:nvSpPr>
      <xdr:spPr>
        <a:xfrm flipH="1">
          <a:off x="15087600" y="1678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140</xdr:row>
      <xdr:rowOff>0</xdr:rowOff>
    </xdr:from>
    <xdr:to>
      <xdr:col>73</xdr:col>
      <xdr:colOff>0</xdr:colOff>
      <xdr:row>140</xdr:row>
      <xdr:rowOff>0</xdr:rowOff>
    </xdr:to>
    <xdr:sp>
      <xdr:nvSpPr>
        <xdr:cNvPr id="13" name="Line 226"/>
        <xdr:cNvSpPr>
          <a:spLocks/>
        </xdr:cNvSpPr>
      </xdr:nvSpPr>
      <xdr:spPr>
        <a:xfrm flipH="1">
          <a:off x="15087600" y="22269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0</xdr:colOff>
      <xdr:row>12</xdr:row>
      <xdr:rowOff>0</xdr:rowOff>
    </xdr:to>
    <xdr:sp>
      <xdr:nvSpPr>
        <xdr:cNvPr id="14" name="TextBox 227"/>
        <xdr:cNvSpPr txBox="1">
          <a:spLocks noChangeArrowheads="1"/>
        </xdr:cNvSpPr>
      </xdr:nvSpPr>
      <xdr:spPr>
        <a:xfrm>
          <a:off x="2762250" y="1990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12</xdr:col>
      <xdr:colOff>0</xdr:colOff>
      <xdr:row>8</xdr:row>
      <xdr:rowOff>0</xdr:rowOff>
    </xdr:to>
    <xdr:sp>
      <xdr:nvSpPr>
        <xdr:cNvPr id="15" name="TextBox 229"/>
        <xdr:cNvSpPr txBox="1">
          <a:spLocks noChangeArrowheads="1"/>
        </xdr:cNvSpPr>
      </xdr:nvSpPr>
      <xdr:spPr>
        <a:xfrm>
          <a:off x="2562225" y="1381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0</xdr:colOff>
      <xdr:row>16</xdr:row>
      <xdr:rowOff>0</xdr:rowOff>
    </xdr:to>
    <xdr:sp>
      <xdr:nvSpPr>
        <xdr:cNvPr id="16" name="TextBox 230"/>
        <xdr:cNvSpPr txBox="1">
          <a:spLocks noChangeArrowheads="1"/>
        </xdr:cNvSpPr>
      </xdr:nvSpPr>
      <xdr:spPr>
        <a:xfrm>
          <a:off x="2562225" y="2600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24</xdr:row>
      <xdr:rowOff>0</xdr:rowOff>
    </xdr:to>
    <xdr:sp>
      <xdr:nvSpPr>
        <xdr:cNvPr id="17" name="TextBox 231"/>
        <xdr:cNvSpPr txBox="1">
          <a:spLocks noChangeArrowheads="1"/>
        </xdr:cNvSpPr>
      </xdr:nvSpPr>
      <xdr:spPr>
        <a:xfrm>
          <a:off x="2562225" y="3819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0</xdr:colOff>
      <xdr:row>28</xdr:row>
      <xdr:rowOff>0</xdr:rowOff>
    </xdr:to>
    <xdr:sp>
      <xdr:nvSpPr>
        <xdr:cNvPr id="18" name="TextBox 232"/>
        <xdr:cNvSpPr txBox="1">
          <a:spLocks noChangeArrowheads="1"/>
        </xdr:cNvSpPr>
      </xdr:nvSpPr>
      <xdr:spPr>
        <a:xfrm>
          <a:off x="2762250" y="4429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19" name="TextBox 233"/>
        <xdr:cNvSpPr txBox="1">
          <a:spLocks noChangeArrowheads="1"/>
        </xdr:cNvSpPr>
      </xdr:nvSpPr>
      <xdr:spPr>
        <a:xfrm>
          <a:off x="2562225" y="7477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50</xdr:row>
      <xdr:rowOff>0</xdr:rowOff>
    </xdr:from>
    <xdr:to>
      <xdr:col>14</xdr:col>
      <xdr:colOff>0</xdr:colOff>
      <xdr:row>52</xdr:row>
      <xdr:rowOff>0</xdr:rowOff>
    </xdr:to>
    <xdr:sp>
      <xdr:nvSpPr>
        <xdr:cNvPr id="20" name="TextBox 234"/>
        <xdr:cNvSpPr txBox="1">
          <a:spLocks noChangeArrowheads="1"/>
        </xdr:cNvSpPr>
      </xdr:nvSpPr>
      <xdr:spPr>
        <a:xfrm>
          <a:off x="2962275" y="8086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21" name="TextBox 235"/>
        <xdr:cNvSpPr txBox="1">
          <a:spLocks noChangeArrowheads="1"/>
        </xdr:cNvSpPr>
      </xdr:nvSpPr>
      <xdr:spPr>
        <a:xfrm>
          <a:off x="2762250" y="6867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>
      <xdr:nvSpPr>
        <xdr:cNvPr id="22" name="TextBox 236"/>
        <xdr:cNvSpPr txBox="1">
          <a:spLocks noChangeArrowheads="1"/>
        </xdr:cNvSpPr>
      </xdr:nvSpPr>
      <xdr:spPr>
        <a:xfrm>
          <a:off x="2562225" y="9915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12</xdr:col>
      <xdr:colOff>0</xdr:colOff>
      <xdr:row>32</xdr:row>
      <xdr:rowOff>0</xdr:rowOff>
    </xdr:to>
    <xdr:sp>
      <xdr:nvSpPr>
        <xdr:cNvPr id="23" name="TextBox 237"/>
        <xdr:cNvSpPr txBox="1">
          <a:spLocks noChangeArrowheads="1"/>
        </xdr:cNvSpPr>
      </xdr:nvSpPr>
      <xdr:spPr>
        <a:xfrm>
          <a:off x="2562225" y="5038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12</xdr:col>
      <xdr:colOff>0</xdr:colOff>
      <xdr:row>40</xdr:row>
      <xdr:rowOff>0</xdr:rowOff>
    </xdr:to>
    <xdr:sp>
      <xdr:nvSpPr>
        <xdr:cNvPr id="24" name="TextBox 238"/>
        <xdr:cNvSpPr txBox="1">
          <a:spLocks noChangeArrowheads="1"/>
        </xdr:cNvSpPr>
      </xdr:nvSpPr>
      <xdr:spPr>
        <a:xfrm>
          <a:off x="2562225" y="6257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12</xdr:col>
      <xdr:colOff>0</xdr:colOff>
      <xdr:row>56</xdr:row>
      <xdr:rowOff>0</xdr:rowOff>
    </xdr:to>
    <xdr:sp>
      <xdr:nvSpPr>
        <xdr:cNvPr id="25" name="TextBox 239"/>
        <xdr:cNvSpPr txBox="1">
          <a:spLocks noChangeArrowheads="1"/>
        </xdr:cNvSpPr>
      </xdr:nvSpPr>
      <xdr:spPr>
        <a:xfrm>
          <a:off x="2562225" y="8696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58</xdr:row>
      <xdr:rowOff>0</xdr:rowOff>
    </xdr:from>
    <xdr:to>
      <xdr:col>13</xdr:col>
      <xdr:colOff>0</xdr:colOff>
      <xdr:row>60</xdr:row>
      <xdr:rowOff>0</xdr:rowOff>
    </xdr:to>
    <xdr:sp>
      <xdr:nvSpPr>
        <xdr:cNvPr id="26" name="TextBox 240"/>
        <xdr:cNvSpPr txBox="1">
          <a:spLocks noChangeArrowheads="1"/>
        </xdr:cNvSpPr>
      </xdr:nvSpPr>
      <xdr:spPr>
        <a:xfrm>
          <a:off x="2762250" y="9305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27" name="TextBox 241"/>
        <xdr:cNvSpPr txBox="1">
          <a:spLocks noChangeArrowheads="1"/>
        </xdr:cNvSpPr>
      </xdr:nvSpPr>
      <xdr:spPr>
        <a:xfrm>
          <a:off x="2962275" y="3209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28" name="TextBox 242"/>
        <xdr:cNvSpPr txBox="1">
          <a:spLocks noChangeArrowheads="1"/>
        </xdr:cNvSpPr>
      </xdr:nvSpPr>
      <xdr:spPr>
        <a:xfrm>
          <a:off x="5562600" y="2905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26</xdr:col>
      <xdr:colOff>0</xdr:colOff>
      <xdr:row>14</xdr:row>
      <xdr:rowOff>0</xdr:rowOff>
    </xdr:to>
    <xdr:sp>
      <xdr:nvSpPr>
        <xdr:cNvPr id="29" name="TextBox 243"/>
        <xdr:cNvSpPr txBox="1">
          <a:spLocks noChangeArrowheads="1"/>
        </xdr:cNvSpPr>
      </xdr:nvSpPr>
      <xdr:spPr>
        <a:xfrm>
          <a:off x="5362575" y="2295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25</xdr:col>
      <xdr:colOff>0</xdr:colOff>
      <xdr:row>22</xdr:row>
      <xdr:rowOff>0</xdr:rowOff>
    </xdr:to>
    <xdr:sp>
      <xdr:nvSpPr>
        <xdr:cNvPr id="30" name="TextBox 244"/>
        <xdr:cNvSpPr txBox="1">
          <a:spLocks noChangeArrowheads="1"/>
        </xdr:cNvSpPr>
      </xdr:nvSpPr>
      <xdr:spPr>
        <a:xfrm>
          <a:off x="5162550" y="3514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27</xdr:col>
      <xdr:colOff>0</xdr:colOff>
      <xdr:row>26</xdr:row>
      <xdr:rowOff>0</xdr:rowOff>
    </xdr:to>
    <xdr:sp>
      <xdr:nvSpPr>
        <xdr:cNvPr id="31" name="TextBox 245"/>
        <xdr:cNvSpPr txBox="1">
          <a:spLocks noChangeArrowheads="1"/>
        </xdr:cNvSpPr>
      </xdr:nvSpPr>
      <xdr:spPr>
        <a:xfrm>
          <a:off x="5562600" y="4124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42</xdr:row>
      <xdr:rowOff>0</xdr:rowOff>
    </xdr:to>
    <xdr:sp>
      <xdr:nvSpPr>
        <xdr:cNvPr id="32" name="TextBox 246"/>
        <xdr:cNvSpPr txBox="1">
          <a:spLocks noChangeArrowheads="1"/>
        </xdr:cNvSpPr>
      </xdr:nvSpPr>
      <xdr:spPr>
        <a:xfrm>
          <a:off x="5562600" y="6562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33" name="TextBox 247"/>
        <xdr:cNvSpPr txBox="1">
          <a:spLocks noChangeArrowheads="1"/>
        </xdr:cNvSpPr>
      </xdr:nvSpPr>
      <xdr:spPr>
        <a:xfrm>
          <a:off x="5362575" y="7172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34" name="TextBox 248"/>
        <xdr:cNvSpPr txBox="1">
          <a:spLocks noChangeArrowheads="1"/>
        </xdr:cNvSpPr>
      </xdr:nvSpPr>
      <xdr:spPr>
        <a:xfrm>
          <a:off x="5562600" y="9001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64</xdr:row>
      <xdr:rowOff>0</xdr:rowOff>
    </xdr:from>
    <xdr:to>
      <xdr:col>27</xdr:col>
      <xdr:colOff>0</xdr:colOff>
      <xdr:row>66</xdr:row>
      <xdr:rowOff>0</xdr:rowOff>
    </xdr:to>
    <xdr:sp>
      <xdr:nvSpPr>
        <xdr:cNvPr id="35" name="TextBox 249"/>
        <xdr:cNvSpPr txBox="1">
          <a:spLocks noChangeArrowheads="1"/>
        </xdr:cNvSpPr>
      </xdr:nvSpPr>
      <xdr:spPr>
        <a:xfrm>
          <a:off x="5562600" y="10220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36" name="TextBox 250"/>
        <xdr:cNvSpPr txBox="1">
          <a:spLocks noChangeArrowheads="1"/>
        </xdr:cNvSpPr>
      </xdr:nvSpPr>
      <xdr:spPr>
        <a:xfrm>
          <a:off x="5562600" y="7781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26</xdr:col>
      <xdr:colOff>0</xdr:colOff>
      <xdr:row>62</xdr:row>
      <xdr:rowOff>0</xdr:rowOff>
    </xdr:to>
    <xdr:sp>
      <xdr:nvSpPr>
        <xdr:cNvPr id="37" name="TextBox 251"/>
        <xdr:cNvSpPr txBox="1">
          <a:spLocks noChangeArrowheads="1"/>
        </xdr:cNvSpPr>
      </xdr:nvSpPr>
      <xdr:spPr>
        <a:xfrm>
          <a:off x="5362575" y="9610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>
      <xdr:nvSpPr>
        <xdr:cNvPr id="38" name="TextBox 252"/>
        <xdr:cNvSpPr txBox="1">
          <a:spLocks noChangeArrowheads="1"/>
        </xdr:cNvSpPr>
      </xdr:nvSpPr>
      <xdr:spPr>
        <a:xfrm>
          <a:off x="5162550" y="8391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39" name="TextBox 253"/>
        <xdr:cNvSpPr txBox="1">
          <a:spLocks noChangeArrowheads="1"/>
        </xdr:cNvSpPr>
      </xdr:nvSpPr>
      <xdr:spPr>
        <a:xfrm>
          <a:off x="5562600" y="5343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</xdr:row>
      <xdr:rowOff>0</xdr:rowOff>
    </xdr:from>
    <xdr:to>
      <xdr:col>27</xdr:col>
      <xdr:colOff>0</xdr:colOff>
      <xdr:row>10</xdr:row>
      <xdr:rowOff>0</xdr:rowOff>
    </xdr:to>
    <xdr:sp>
      <xdr:nvSpPr>
        <xdr:cNvPr id="40" name="TextBox 254"/>
        <xdr:cNvSpPr txBox="1">
          <a:spLocks noChangeArrowheads="1"/>
        </xdr:cNvSpPr>
      </xdr:nvSpPr>
      <xdr:spPr>
        <a:xfrm>
          <a:off x="5562600" y="1685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41" name="TextBox 255"/>
        <xdr:cNvSpPr txBox="1">
          <a:spLocks noChangeArrowheads="1"/>
        </xdr:cNvSpPr>
      </xdr:nvSpPr>
      <xdr:spPr>
        <a:xfrm>
          <a:off x="5362575" y="4733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49</xdr:col>
      <xdr:colOff>0</xdr:colOff>
      <xdr:row>18</xdr:row>
      <xdr:rowOff>0</xdr:rowOff>
    </xdr:to>
    <xdr:sp>
      <xdr:nvSpPr>
        <xdr:cNvPr id="42" name="TextBox 256"/>
        <xdr:cNvSpPr txBox="1">
          <a:spLocks noChangeArrowheads="1"/>
        </xdr:cNvSpPr>
      </xdr:nvSpPr>
      <xdr:spPr>
        <a:xfrm>
          <a:off x="11087100" y="2905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>
      <xdr:nvSpPr>
        <xdr:cNvPr id="43" name="TextBox 257"/>
        <xdr:cNvSpPr txBox="1">
          <a:spLocks noChangeArrowheads="1"/>
        </xdr:cNvSpPr>
      </xdr:nvSpPr>
      <xdr:spPr>
        <a:xfrm>
          <a:off x="11087100" y="5343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28</xdr:row>
      <xdr:rowOff>0</xdr:rowOff>
    </xdr:from>
    <xdr:to>
      <xdr:col>50</xdr:col>
      <xdr:colOff>0</xdr:colOff>
      <xdr:row>30</xdr:row>
      <xdr:rowOff>0</xdr:rowOff>
    </xdr:to>
    <xdr:sp>
      <xdr:nvSpPr>
        <xdr:cNvPr id="44" name="TextBox 258"/>
        <xdr:cNvSpPr txBox="1">
          <a:spLocks noChangeArrowheads="1"/>
        </xdr:cNvSpPr>
      </xdr:nvSpPr>
      <xdr:spPr>
        <a:xfrm>
          <a:off x="11287125" y="4733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45" name="TextBox 259"/>
        <xdr:cNvSpPr txBox="1">
          <a:spLocks noChangeArrowheads="1"/>
        </xdr:cNvSpPr>
      </xdr:nvSpPr>
      <xdr:spPr>
        <a:xfrm>
          <a:off x="11287125" y="7172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49</xdr:col>
      <xdr:colOff>0</xdr:colOff>
      <xdr:row>42</xdr:row>
      <xdr:rowOff>0</xdr:rowOff>
    </xdr:to>
    <xdr:sp>
      <xdr:nvSpPr>
        <xdr:cNvPr id="46" name="TextBox 260"/>
        <xdr:cNvSpPr txBox="1">
          <a:spLocks noChangeArrowheads="1"/>
        </xdr:cNvSpPr>
      </xdr:nvSpPr>
      <xdr:spPr>
        <a:xfrm>
          <a:off x="11087100" y="6562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49</xdr:col>
      <xdr:colOff>0</xdr:colOff>
      <xdr:row>10</xdr:row>
      <xdr:rowOff>0</xdr:rowOff>
    </xdr:to>
    <xdr:sp>
      <xdr:nvSpPr>
        <xdr:cNvPr id="47" name="TextBox 261"/>
        <xdr:cNvSpPr txBox="1">
          <a:spLocks noChangeArrowheads="1"/>
        </xdr:cNvSpPr>
      </xdr:nvSpPr>
      <xdr:spPr>
        <a:xfrm>
          <a:off x="11087100" y="1685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12</xdr:row>
      <xdr:rowOff>0</xdr:rowOff>
    </xdr:from>
    <xdr:to>
      <xdr:col>50</xdr:col>
      <xdr:colOff>0</xdr:colOff>
      <xdr:row>14</xdr:row>
      <xdr:rowOff>0</xdr:rowOff>
    </xdr:to>
    <xdr:sp>
      <xdr:nvSpPr>
        <xdr:cNvPr id="48" name="TextBox 262"/>
        <xdr:cNvSpPr txBox="1">
          <a:spLocks noChangeArrowheads="1"/>
        </xdr:cNvSpPr>
      </xdr:nvSpPr>
      <xdr:spPr>
        <a:xfrm>
          <a:off x="11287125" y="2295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49" name="TextBox 263"/>
        <xdr:cNvSpPr txBox="1">
          <a:spLocks noChangeArrowheads="1"/>
        </xdr:cNvSpPr>
      </xdr:nvSpPr>
      <xdr:spPr>
        <a:xfrm>
          <a:off x="11087100" y="4124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20</xdr:row>
      <xdr:rowOff>0</xdr:rowOff>
    </xdr:from>
    <xdr:to>
      <xdr:col>51</xdr:col>
      <xdr:colOff>0</xdr:colOff>
      <xdr:row>22</xdr:row>
      <xdr:rowOff>0</xdr:rowOff>
    </xdr:to>
    <xdr:sp>
      <xdr:nvSpPr>
        <xdr:cNvPr id="50" name="TextBox 264"/>
        <xdr:cNvSpPr txBox="1">
          <a:spLocks noChangeArrowheads="1"/>
        </xdr:cNvSpPr>
      </xdr:nvSpPr>
      <xdr:spPr>
        <a:xfrm>
          <a:off x="11487150" y="3514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49</xdr:col>
      <xdr:colOff>0</xdr:colOff>
      <xdr:row>50</xdr:row>
      <xdr:rowOff>0</xdr:rowOff>
    </xdr:to>
    <xdr:sp>
      <xdr:nvSpPr>
        <xdr:cNvPr id="51" name="TextBox 265"/>
        <xdr:cNvSpPr txBox="1">
          <a:spLocks noChangeArrowheads="1"/>
        </xdr:cNvSpPr>
      </xdr:nvSpPr>
      <xdr:spPr>
        <a:xfrm>
          <a:off x="11087100" y="7781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49</xdr:col>
      <xdr:colOff>0</xdr:colOff>
      <xdr:row>66</xdr:row>
      <xdr:rowOff>0</xdr:rowOff>
    </xdr:to>
    <xdr:sp>
      <xdr:nvSpPr>
        <xdr:cNvPr id="52" name="TextBox 266"/>
        <xdr:cNvSpPr txBox="1">
          <a:spLocks noChangeArrowheads="1"/>
        </xdr:cNvSpPr>
      </xdr:nvSpPr>
      <xdr:spPr>
        <a:xfrm>
          <a:off x="11087100" y="10220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60</xdr:row>
      <xdr:rowOff>0</xdr:rowOff>
    </xdr:from>
    <xdr:to>
      <xdr:col>50</xdr:col>
      <xdr:colOff>0</xdr:colOff>
      <xdr:row>62</xdr:row>
      <xdr:rowOff>0</xdr:rowOff>
    </xdr:to>
    <xdr:sp>
      <xdr:nvSpPr>
        <xdr:cNvPr id="53" name="TextBox 267"/>
        <xdr:cNvSpPr txBox="1">
          <a:spLocks noChangeArrowheads="1"/>
        </xdr:cNvSpPr>
      </xdr:nvSpPr>
      <xdr:spPr>
        <a:xfrm>
          <a:off x="11287125" y="9610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49</xdr:col>
      <xdr:colOff>0</xdr:colOff>
      <xdr:row>58</xdr:row>
      <xdr:rowOff>0</xdr:rowOff>
    </xdr:to>
    <xdr:sp>
      <xdr:nvSpPr>
        <xdr:cNvPr id="54" name="TextBox 268"/>
        <xdr:cNvSpPr txBox="1">
          <a:spLocks noChangeArrowheads="1"/>
        </xdr:cNvSpPr>
      </xdr:nvSpPr>
      <xdr:spPr>
        <a:xfrm>
          <a:off x="11087100" y="9001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51</xdr:col>
      <xdr:colOff>0</xdr:colOff>
      <xdr:row>54</xdr:row>
      <xdr:rowOff>0</xdr:rowOff>
    </xdr:to>
    <xdr:sp>
      <xdr:nvSpPr>
        <xdr:cNvPr id="55" name="TextBox 269"/>
        <xdr:cNvSpPr txBox="1">
          <a:spLocks noChangeArrowheads="1"/>
        </xdr:cNvSpPr>
      </xdr:nvSpPr>
      <xdr:spPr>
        <a:xfrm>
          <a:off x="11487150" y="8391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64</xdr:col>
      <xdr:colOff>0</xdr:colOff>
      <xdr:row>10</xdr:row>
      <xdr:rowOff>0</xdr:rowOff>
    </xdr:to>
    <xdr:sp>
      <xdr:nvSpPr>
        <xdr:cNvPr id="56" name="TextBox 270"/>
        <xdr:cNvSpPr txBox="1">
          <a:spLocks noChangeArrowheads="1"/>
        </xdr:cNvSpPr>
      </xdr:nvSpPr>
      <xdr:spPr>
        <a:xfrm>
          <a:off x="14087475" y="1685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64</xdr:col>
      <xdr:colOff>0</xdr:colOff>
      <xdr:row>26</xdr:row>
      <xdr:rowOff>0</xdr:rowOff>
    </xdr:to>
    <xdr:sp>
      <xdr:nvSpPr>
        <xdr:cNvPr id="57" name="TextBox 271"/>
        <xdr:cNvSpPr txBox="1">
          <a:spLocks noChangeArrowheads="1"/>
        </xdr:cNvSpPr>
      </xdr:nvSpPr>
      <xdr:spPr>
        <a:xfrm>
          <a:off x="14087475" y="4124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28</xdr:row>
      <xdr:rowOff>0</xdr:rowOff>
    </xdr:from>
    <xdr:to>
      <xdr:col>63</xdr:col>
      <xdr:colOff>0</xdr:colOff>
      <xdr:row>30</xdr:row>
      <xdr:rowOff>0</xdr:rowOff>
    </xdr:to>
    <xdr:sp>
      <xdr:nvSpPr>
        <xdr:cNvPr id="58" name="TextBox 272"/>
        <xdr:cNvSpPr txBox="1">
          <a:spLocks noChangeArrowheads="1"/>
        </xdr:cNvSpPr>
      </xdr:nvSpPr>
      <xdr:spPr>
        <a:xfrm>
          <a:off x="13887450" y="4733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59" name="TextBox 273"/>
        <xdr:cNvSpPr txBox="1">
          <a:spLocks noChangeArrowheads="1"/>
        </xdr:cNvSpPr>
      </xdr:nvSpPr>
      <xdr:spPr>
        <a:xfrm>
          <a:off x="13887450" y="7172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60" name="TextBox 274"/>
        <xdr:cNvSpPr txBox="1">
          <a:spLocks noChangeArrowheads="1"/>
        </xdr:cNvSpPr>
      </xdr:nvSpPr>
      <xdr:spPr>
        <a:xfrm>
          <a:off x="14087475" y="77819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61" name="TextBox 275"/>
        <xdr:cNvSpPr txBox="1">
          <a:spLocks noChangeArrowheads="1"/>
        </xdr:cNvSpPr>
      </xdr:nvSpPr>
      <xdr:spPr>
        <a:xfrm>
          <a:off x="14087475" y="9001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62" name="TextBox 276"/>
        <xdr:cNvSpPr txBox="1">
          <a:spLocks noChangeArrowheads="1"/>
        </xdr:cNvSpPr>
      </xdr:nvSpPr>
      <xdr:spPr>
        <a:xfrm>
          <a:off x="14087475" y="2905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12</xdr:row>
      <xdr:rowOff>0</xdr:rowOff>
    </xdr:from>
    <xdr:to>
      <xdr:col>63</xdr:col>
      <xdr:colOff>0</xdr:colOff>
      <xdr:row>14</xdr:row>
      <xdr:rowOff>0</xdr:rowOff>
    </xdr:to>
    <xdr:sp>
      <xdr:nvSpPr>
        <xdr:cNvPr id="63" name="TextBox 277"/>
        <xdr:cNvSpPr txBox="1">
          <a:spLocks noChangeArrowheads="1"/>
        </xdr:cNvSpPr>
      </xdr:nvSpPr>
      <xdr:spPr>
        <a:xfrm>
          <a:off x="13887450" y="2295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64" name="TextBox 278"/>
        <xdr:cNvSpPr txBox="1">
          <a:spLocks noChangeArrowheads="1"/>
        </xdr:cNvSpPr>
      </xdr:nvSpPr>
      <xdr:spPr>
        <a:xfrm>
          <a:off x="14087475" y="5343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20</xdr:row>
      <xdr:rowOff>0</xdr:rowOff>
    </xdr:from>
    <xdr:to>
      <xdr:col>62</xdr:col>
      <xdr:colOff>0</xdr:colOff>
      <xdr:row>22</xdr:row>
      <xdr:rowOff>0</xdr:rowOff>
    </xdr:to>
    <xdr:sp>
      <xdr:nvSpPr>
        <xdr:cNvPr id="65" name="TextBox 279"/>
        <xdr:cNvSpPr txBox="1">
          <a:spLocks noChangeArrowheads="1"/>
        </xdr:cNvSpPr>
      </xdr:nvSpPr>
      <xdr:spPr>
        <a:xfrm>
          <a:off x="13687425" y="3514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>
      <xdr:nvSpPr>
        <xdr:cNvPr id="66" name="TextBox 280"/>
        <xdr:cNvSpPr txBox="1">
          <a:spLocks noChangeArrowheads="1"/>
        </xdr:cNvSpPr>
      </xdr:nvSpPr>
      <xdr:spPr>
        <a:xfrm>
          <a:off x="13887450" y="9610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64</xdr:col>
      <xdr:colOff>0</xdr:colOff>
      <xdr:row>66</xdr:row>
      <xdr:rowOff>0</xdr:rowOff>
    </xdr:to>
    <xdr:sp>
      <xdr:nvSpPr>
        <xdr:cNvPr id="67" name="TextBox 281"/>
        <xdr:cNvSpPr txBox="1">
          <a:spLocks noChangeArrowheads="1"/>
        </xdr:cNvSpPr>
      </xdr:nvSpPr>
      <xdr:spPr>
        <a:xfrm>
          <a:off x="14087475" y="10220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40</xdr:row>
      <xdr:rowOff>0</xdr:rowOff>
    </xdr:from>
    <xdr:to>
      <xdr:col>64</xdr:col>
      <xdr:colOff>0</xdr:colOff>
      <xdr:row>42</xdr:row>
      <xdr:rowOff>0</xdr:rowOff>
    </xdr:to>
    <xdr:sp>
      <xdr:nvSpPr>
        <xdr:cNvPr id="68" name="TextBox 282"/>
        <xdr:cNvSpPr txBox="1">
          <a:spLocks noChangeArrowheads="1"/>
        </xdr:cNvSpPr>
      </xdr:nvSpPr>
      <xdr:spPr>
        <a:xfrm>
          <a:off x="14087475" y="65627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62</xdr:col>
      <xdr:colOff>0</xdr:colOff>
      <xdr:row>54</xdr:row>
      <xdr:rowOff>0</xdr:rowOff>
    </xdr:to>
    <xdr:sp>
      <xdr:nvSpPr>
        <xdr:cNvPr id="69" name="TextBox 283"/>
        <xdr:cNvSpPr txBox="1">
          <a:spLocks noChangeArrowheads="1"/>
        </xdr:cNvSpPr>
      </xdr:nvSpPr>
      <xdr:spPr>
        <a:xfrm>
          <a:off x="13687425" y="83915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12</xdr:col>
      <xdr:colOff>0</xdr:colOff>
      <xdr:row>92</xdr:row>
      <xdr:rowOff>0</xdr:rowOff>
    </xdr:to>
    <xdr:sp>
      <xdr:nvSpPr>
        <xdr:cNvPr id="70" name="TextBox 284"/>
        <xdr:cNvSpPr txBox="1">
          <a:spLocks noChangeArrowheads="1"/>
        </xdr:cNvSpPr>
      </xdr:nvSpPr>
      <xdr:spPr>
        <a:xfrm>
          <a:off x="2562225" y="14649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98</xdr:row>
      <xdr:rowOff>0</xdr:rowOff>
    </xdr:from>
    <xdr:to>
      <xdr:col>12</xdr:col>
      <xdr:colOff>0</xdr:colOff>
      <xdr:row>100</xdr:row>
      <xdr:rowOff>0</xdr:rowOff>
    </xdr:to>
    <xdr:sp>
      <xdr:nvSpPr>
        <xdr:cNvPr id="71" name="TextBox 285"/>
        <xdr:cNvSpPr txBox="1">
          <a:spLocks noChangeArrowheads="1"/>
        </xdr:cNvSpPr>
      </xdr:nvSpPr>
      <xdr:spPr>
        <a:xfrm>
          <a:off x="2562225" y="15868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13</xdr:col>
      <xdr:colOff>0</xdr:colOff>
      <xdr:row>104</xdr:row>
      <xdr:rowOff>0</xdr:rowOff>
    </xdr:to>
    <xdr:sp>
      <xdr:nvSpPr>
        <xdr:cNvPr id="72" name="TextBox 286"/>
        <xdr:cNvSpPr txBox="1">
          <a:spLocks noChangeArrowheads="1"/>
        </xdr:cNvSpPr>
      </xdr:nvSpPr>
      <xdr:spPr>
        <a:xfrm>
          <a:off x="2762250" y="16478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0</xdr:colOff>
      <xdr:row>124</xdr:row>
      <xdr:rowOff>0</xdr:rowOff>
    </xdr:to>
    <xdr:sp>
      <xdr:nvSpPr>
        <xdr:cNvPr id="73" name="TextBox 287"/>
        <xdr:cNvSpPr txBox="1">
          <a:spLocks noChangeArrowheads="1"/>
        </xdr:cNvSpPr>
      </xdr:nvSpPr>
      <xdr:spPr>
        <a:xfrm>
          <a:off x="2562225" y="19526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118</xdr:row>
      <xdr:rowOff>0</xdr:rowOff>
    </xdr:from>
    <xdr:to>
      <xdr:col>13</xdr:col>
      <xdr:colOff>0</xdr:colOff>
      <xdr:row>120</xdr:row>
      <xdr:rowOff>0</xdr:rowOff>
    </xdr:to>
    <xdr:sp>
      <xdr:nvSpPr>
        <xdr:cNvPr id="74" name="TextBox 289"/>
        <xdr:cNvSpPr txBox="1">
          <a:spLocks noChangeArrowheads="1"/>
        </xdr:cNvSpPr>
      </xdr:nvSpPr>
      <xdr:spPr>
        <a:xfrm>
          <a:off x="2762250" y="18916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14</xdr:col>
      <xdr:colOff>0</xdr:colOff>
      <xdr:row>128</xdr:row>
      <xdr:rowOff>0</xdr:rowOff>
    </xdr:to>
    <xdr:sp>
      <xdr:nvSpPr>
        <xdr:cNvPr id="75" name="TextBox 290"/>
        <xdr:cNvSpPr txBox="1">
          <a:spLocks noChangeArrowheads="1"/>
        </xdr:cNvSpPr>
      </xdr:nvSpPr>
      <xdr:spPr>
        <a:xfrm>
          <a:off x="2962275" y="20135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130</xdr:row>
      <xdr:rowOff>0</xdr:rowOff>
    </xdr:from>
    <xdr:to>
      <xdr:col>12</xdr:col>
      <xdr:colOff>0</xdr:colOff>
      <xdr:row>132</xdr:row>
      <xdr:rowOff>0</xdr:rowOff>
    </xdr:to>
    <xdr:sp>
      <xdr:nvSpPr>
        <xdr:cNvPr id="76" name="TextBox 291"/>
        <xdr:cNvSpPr txBox="1">
          <a:spLocks noChangeArrowheads="1"/>
        </xdr:cNvSpPr>
      </xdr:nvSpPr>
      <xdr:spPr>
        <a:xfrm>
          <a:off x="2562225" y="20745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12</xdr:col>
      <xdr:colOff>0</xdr:colOff>
      <xdr:row>84</xdr:row>
      <xdr:rowOff>0</xdr:rowOff>
    </xdr:to>
    <xdr:sp>
      <xdr:nvSpPr>
        <xdr:cNvPr id="77" name="TextBox 292"/>
        <xdr:cNvSpPr txBox="1">
          <a:spLocks noChangeArrowheads="1"/>
        </xdr:cNvSpPr>
      </xdr:nvSpPr>
      <xdr:spPr>
        <a:xfrm>
          <a:off x="2562225" y="13430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13</xdr:col>
      <xdr:colOff>0</xdr:colOff>
      <xdr:row>88</xdr:row>
      <xdr:rowOff>0</xdr:rowOff>
    </xdr:to>
    <xdr:sp>
      <xdr:nvSpPr>
        <xdr:cNvPr id="78" name="TextBox 293"/>
        <xdr:cNvSpPr txBox="1">
          <a:spLocks noChangeArrowheads="1"/>
        </xdr:cNvSpPr>
      </xdr:nvSpPr>
      <xdr:spPr>
        <a:xfrm>
          <a:off x="2762250" y="14039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94</xdr:row>
      <xdr:rowOff>0</xdr:rowOff>
    </xdr:from>
    <xdr:to>
      <xdr:col>14</xdr:col>
      <xdr:colOff>0</xdr:colOff>
      <xdr:row>96</xdr:row>
      <xdr:rowOff>0</xdr:rowOff>
    </xdr:to>
    <xdr:sp>
      <xdr:nvSpPr>
        <xdr:cNvPr id="79" name="TextBox 294"/>
        <xdr:cNvSpPr txBox="1">
          <a:spLocks noChangeArrowheads="1"/>
        </xdr:cNvSpPr>
      </xdr:nvSpPr>
      <xdr:spPr>
        <a:xfrm>
          <a:off x="2962275" y="15259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106</xdr:row>
      <xdr:rowOff>0</xdr:rowOff>
    </xdr:from>
    <xdr:to>
      <xdr:col>12</xdr:col>
      <xdr:colOff>0</xdr:colOff>
      <xdr:row>108</xdr:row>
      <xdr:rowOff>0</xdr:rowOff>
    </xdr:to>
    <xdr:sp>
      <xdr:nvSpPr>
        <xdr:cNvPr id="80" name="TextBox 295"/>
        <xdr:cNvSpPr txBox="1">
          <a:spLocks noChangeArrowheads="1"/>
        </xdr:cNvSpPr>
      </xdr:nvSpPr>
      <xdr:spPr>
        <a:xfrm>
          <a:off x="2562225" y="17087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12</xdr:col>
      <xdr:colOff>0</xdr:colOff>
      <xdr:row>116</xdr:row>
      <xdr:rowOff>0</xdr:rowOff>
    </xdr:to>
    <xdr:sp>
      <xdr:nvSpPr>
        <xdr:cNvPr id="81" name="TextBox 296"/>
        <xdr:cNvSpPr txBox="1">
          <a:spLocks noChangeArrowheads="1"/>
        </xdr:cNvSpPr>
      </xdr:nvSpPr>
      <xdr:spPr>
        <a:xfrm>
          <a:off x="2562225" y="18307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138</xdr:row>
      <xdr:rowOff>0</xdr:rowOff>
    </xdr:from>
    <xdr:to>
      <xdr:col>12</xdr:col>
      <xdr:colOff>0</xdr:colOff>
      <xdr:row>140</xdr:row>
      <xdr:rowOff>0</xdr:rowOff>
    </xdr:to>
    <xdr:sp>
      <xdr:nvSpPr>
        <xdr:cNvPr id="82" name="TextBox 297"/>
        <xdr:cNvSpPr txBox="1">
          <a:spLocks noChangeArrowheads="1"/>
        </xdr:cNvSpPr>
      </xdr:nvSpPr>
      <xdr:spPr>
        <a:xfrm>
          <a:off x="2562225" y="21964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134</xdr:row>
      <xdr:rowOff>0</xdr:rowOff>
    </xdr:from>
    <xdr:to>
      <xdr:col>13</xdr:col>
      <xdr:colOff>0</xdr:colOff>
      <xdr:row>136</xdr:row>
      <xdr:rowOff>0</xdr:rowOff>
    </xdr:to>
    <xdr:sp>
      <xdr:nvSpPr>
        <xdr:cNvPr id="83" name="TextBox 298"/>
        <xdr:cNvSpPr txBox="1">
          <a:spLocks noChangeArrowheads="1"/>
        </xdr:cNvSpPr>
      </xdr:nvSpPr>
      <xdr:spPr>
        <a:xfrm>
          <a:off x="2762250" y="21355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27</xdr:col>
      <xdr:colOff>0</xdr:colOff>
      <xdr:row>92</xdr:row>
      <xdr:rowOff>0</xdr:rowOff>
    </xdr:to>
    <xdr:sp>
      <xdr:nvSpPr>
        <xdr:cNvPr id="84" name="TextBox 299"/>
        <xdr:cNvSpPr txBox="1">
          <a:spLocks noChangeArrowheads="1"/>
        </xdr:cNvSpPr>
      </xdr:nvSpPr>
      <xdr:spPr>
        <a:xfrm>
          <a:off x="5562600" y="14649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27</xdr:col>
      <xdr:colOff>0</xdr:colOff>
      <xdr:row>84</xdr:row>
      <xdr:rowOff>0</xdr:rowOff>
    </xdr:to>
    <xdr:sp>
      <xdr:nvSpPr>
        <xdr:cNvPr id="85" name="TextBox 300"/>
        <xdr:cNvSpPr txBox="1">
          <a:spLocks noChangeArrowheads="1"/>
        </xdr:cNvSpPr>
      </xdr:nvSpPr>
      <xdr:spPr>
        <a:xfrm>
          <a:off x="5562600" y="13430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102</xdr:row>
      <xdr:rowOff>0</xdr:rowOff>
    </xdr:from>
    <xdr:to>
      <xdr:col>26</xdr:col>
      <xdr:colOff>0</xdr:colOff>
      <xdr:row>104</xdr:row>
      <xdr:rowOff>0</xdr:rowOff>
    </xdr:to>
    <xdr:sp>
      <xdr:nvSpPr>
        <xdr:cNvPr id="86" name="TextBox 301"/>
        <xdr:cNvSpPr txBox="1">
          <a:spLocks noChangeArrowheads="1"/>
        </xdr:cNvSpPr>
      </xdr:nvSpPr>
      <xdr:spPr>
        <a:xfrm>
          <a:off x="5362575" y="16478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87" name="TextBox 302"/>
        <xdr:cNvSpPr txBox="1">
          <a:spLocks noChangeArrowheads="1"/>
        </xdr:cNvSpPr>
      </xdr:nvSpPr>
      <xdr:spPr>
        <a:xfrm>
          <a:off x="5562600" y="15868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86</xdr:row>
      <xdr:rowOff>0</xdr:rowOff>
    </xdr:from>
    <xdr:to>
      <xdr:col>26</xdr:col>
      <xdr:colOff>0</xdr:colOff>
      <xdr:row>88</xdr:row>
      <xdr:rowOff>0</xdr:rowOff>
    </xdr:to>
    <xdr:sp>
      <xdr:nvSpPr>
        <xdr:cNvPr id="88" name="TextBox 303"/>
        <xdr:cNvSpPr txBox="1">
          <a:spLocks noChangeArrowheads="1"/>
        </xdr:cNvSpPr>
      </xdr:nvSpPr>
      <xdr:spPr>
        <a:xfrm>
          <a:off x="5362575" y="14039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94</xdr:row>
      <xdr:rowOff>0</xdr:rowOff>
    </xdr:from>
    <xdr:to>
      <xdr:col>25</xdr:col>
      <xdr:colOff>0</xdr:colOff>
      <xdr:row>96</xdr:row>
      <xdr:rowOff>0</xdr:rowOff>
    </xdr:to>
    <xdr:sp>
      <xdr:nvSpPr>
        <xdr:cNvPr id="89" name="TextBox 304"/>
        <xdr:cNvSpPr txBox="1">
          <a:spLocks noChangeArrowheads="1"/>
        </xdr:cNvSpPr>
      </xdr:nvSpPr>
      <xdr:spPr>
        <a:xfrm>
          <a:off x="5162550" y="15259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27</xdr:col>
      <xdr:colOff>0</xdr:colOff>
      <xdr:row>108</xdr:row>
      <xdr:rowOff>0</xdr:rowOff>
    </xdr:to>
    <xdr:sp>
      <xdr:nvSpPr>
        <xdr:cNvPr id="90" name="TextBox 305"/>
        <xdr:cNvSpPr txBox="1">
          <a:spLocks noChangeArrowheads="1"/>
        </xdr:cNvSpPr>
      </xdr:nvSpPr>
      <xdr:spPr>
        <a:xfrm>
          <a:off x="5562600" y="17087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114</xdr:row>
      <xdr:rowOff>0</xdr:rowOff>
    </xdr:from>
    <xdr:to>
      <xdr:col>27</xdr:col>
      <xdr:colOff>0</xdr:colOff>
      <xdr:row>116</xdr:row>
      <xdr:rowOff>0</xdr:rowOff>
    </xdr:to>
    <xdr:sp>
      <xdr:nvSpPr>
        <xdr:cNvPr id="91" name="TextBox 306"/>
        <xdr:cNvSpPr txBox="1">
          <a:spLocks noChangeArrowheads="1"/>
        </xdr:cNvSpPr>
      </xdr:nvSpPr>
      <xdr:spPr>
        <a:xfrm>
          <a:off x="5562600" y="18307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122</xdr:row>
      <xdr:rowOff>0</xdr:rowOff>
    </xdr:from>
    <xdr:to>
      <xdr:col>27</xdr:col>
      <xdr:colOff>0</xdr:colOff>
      <xdr:row>124</xdr:row>
      <xdr:rowOff>0</xdr:rowOff>
    </xdr:to>
    <xdr:sp>
      <xdr:nvSpPr>
        <xdr:cNvPr id="92" name="TextBox 307"/>
        <xdr:cNvSpPr txBox="1">
          <a:spLocks noChangeArrowheads="1"/>
        </xdr:cNvSpPr>
      </xdr:nvSpPr>
      <xdr:spPr>
        <a:xfrm>
          <a:off x="5562600" y="19526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130</xdr:row>
      <xdr:rowOff>0</xdr:rowOff>
    </xdr:from>
    <xdr:to>
      <xdr:col>27</xdr:col>
      <xdr:colOff>0</xdr:colOff>
      <xdr:row>132</xdr:row>
      <xdr:rowOff>0</xdr:rowOff>
    </xdr:to>
    <xdr:sp>
      <xdr:nvSpPr>
        <xdr:cNvPr id="93" name="TextBox 308"/>
        <xdr:cNvSpPr txBox="1">
          <a:spLocks noChangeArrowheads="1"/>
        </xdr:cNvSpPr>
      </xdr:nvSpPr>
      <xdr:spPr>
        <a:xfrm>
          <a:off x="5562600" y="20745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118</xdr:row>
      <xdr:rowOff>0</xdr:rowOff>
    </xdr:from>
    <xdr:to>
      <xdr:col>26</xdr:col>
      <xdr:colOff>0</xdr:colOff>
      <xdr:row>120</xdr:row>
      <xdr:rowOff>0</xdr:rowOff>
    </xdr:to>
    <xdr:sp>
      <xdr:nvSpPr>
        <xdr:cNvPr id="94" name="TextBox 309"/>
        <xdr:cNvSpPr txBox="1">
          <a:spLocks noChangeArrowheads="1"/>
        </xdr:cNvSpPr>
      </xdr:nvSpPr>
      <xdr:spPr>
        <a:xfrm>
          <a:off x="5362575" y="18916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138</xdr:row>
      <xdr:rowOff>0</xdr:rowOff>
    </xdr:from>
    <xdr:to>
      <xdr:col>27</xdr:col>
      <xdr:colOff>0</xdr:colOff>
      <xdr:row>140</xdr:row>
      <xdr:rowOff>0</xdr:rowOff>
    </xdr:to>
    <xdr:sp>
      <xdr:nvSpPr>
        <xdr:cNvPr id="95" name="TextBox 310"/>
        <xdr:cNvSpPr txBox="1">
          <a:spLocks noChangeArrowheads="1"/>
        </xdr:cNvSpPr>
      </xdr:nvSpPr>
      <xdr:spPr>
        <a:xfrm>
          <a:off x="5562600" y="21964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134</xdr:row>
      <xdr:rowOff>0</xdr:rowOff>
    </xdr:from>
    <xdr:to>
      <xdr:col>26</xdr:col>
      <xdr:colOff>0</xdr:colOff>
      <xdr:row>136</xdr:row>
      <xdr:rowOff>0</xdr:rowOff>
    </xdr:to>
    <xdr:sp>
      <xdr:nvSpPr>
        <xdr:cNvPr id="96" name="TextBox 311"/>
        <xdr:cNvSpPr txBox="1">
          <a:spLocks noChangeArrowheads="1"/>
        </xdr:cNvSpPr>
      </xdr:nvSpPr>
      <xdr:spPr>
        <a:xfrm>
          <a:off x="5362575" y="21355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126</xdr:row>
      <xdr:rowOff>0</xdr:rowOff>
    </xdr:from>
    <xdr:to>
      <xdr:col>25</xdr:col>
      <xdr:colOff>0</xdr:colOff>
      <xdr:row>128</xdr:row>
      <xdr:rowOff>0</xdr:rowOff>
    </xdr:to>
    <xdr:sp>
      <xdr:nvSpPr>
        <xdr:cNvPr id="97" name="TextBox 312"/>
        <xdr:cNvSpPr txBox="1">
          <a:spLocks noChangeArrowheads="1"/>
        </xdr:cNvSpPr>
      </xdr:nvSpPr>
      <xdr:spPr>
        <a:xfrm>
          <a:off x="5162550" y="20135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49</xdr:col>
      <xdr:colOff>0</xdr:colOff>
      <xdr:row>92</xdr:row>
      <xdr:rowOff>0</xdr:rowOff>
    </xdr:to>
    <xdr:sp>
      <xdr:nvSpPr>
        <xdr:cNvPr id="98" name="TextBox 313"/>
        <xdr:cNvSpPr txBox="1">
          <a:spLocks noChangeArrowheads="1"/>
        </xdr:cNvSpPr>
      </xdr:nvSpPr>
      <xdr:spPr>
        <a:xfrm>
          <a:off x="11087100" y="14649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102</xdr:row>
      <xdr:rowOff>0</xdr:rowOff>
    </xdr:from>
    <xdr:to>
      <xdr:col>50</xdr:col>
      <xdr:colOff>0</xdr:colOff>
      <xdr:row>104</xdr:row>
      <xdr:rowOff>0</xdr:rowOff>
    </xdr:to>
    <xdr:sp>
      <xdr:nvSpPr>
        <xdr:cNvPr id="99" name="TextBox 314"/>
        <xdr:cNvSpPr txBox="1">
          <a:spLocks noChangeArrowheads="1"/>
        </xdr:cNvSpPr>
      </xdr:nvSpPr>
      <xdr:spPr>
        <a:xfrm>
          <a:off x="11287125" y="16478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49</xdr:col>
      <xdr:colOff>0</xdr:colOff>
      <xdr:row>100</xdr:row>
      <xdr:rowOff>0</xdr:rowOff>
    </xdr:to>
    <xdr:sp>
      <xdr:nvSpPr>
        <xdr:cNvPr id="100" name="TextBox 315"/>
        <xdr:cNvSpPr txBox="1">
          <a:spLocks noChangeArrowheads="1"/>
        </xdr:cNvSpPr>
      </xdr:nvSpPr>
      <xdr:spPr>
        <a:xfrm>
          <a:off x="11087100" y="15868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122</xdr:row>
      <xdr:rowOff>0</xdr:rowOff>
    </xdr:from>
    <xdr:to>
      <xdr:col>49</xdr:col>
      <xdr:colOff>0</xdr:colOff>
      <xdr:row>124</xdr:row>
      <xdr:rowOff>0</xdr:rowOff>
    </xdr:to>
    <xdr:sp>
      <xdr:nvSpPr>
        <xdr:cNvPr id="101" name="TextBox 316"/>
        <xdr:cNvSpPr txBox="1">
          <a:spLocks noChangeArrowheads="1"/>
        </xdr:cNvSpPr>
      </xdr:nvSpPr>
      <xdr:spPr>
        <a:xfrm>
          <a:off x="11087100" y="19526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118</xdr:row>
      <xdr:rowOff>0</xdr:rowOff>
    </xdr:from>
    <xdr:to>
      <xdr:col>50</xdr:col>
      <xdr:colOff>0</xdr:colOff>
      <xdr:row>120</xdr:row>
      <xdr:rowOff>0</xdr:rowOff>
    </xdr:to>
    <xdr:sp>
      <xdr:nvSpPr>
        <xdr:cNvPr id="102" name="TextBox 317"/>
        <xdr:cNvSpPr txBox="1">
          <a:spLocks noChangeArrowheads="1"/>
        </xdr:cNvSpPr>
      </xdr:nvSpPr>
      <xdr:spPr>
        <a:xfrm>
          <a:off x="11287125" y="18916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126</xdr:row>
      <xdr:rowOff>0</xdr:rowOff>
    </xdr:from>
    <xdr:to>
      <xdr:col>51</xdr:col>
      <xdr:colOff>0</xdr:colOff>
      <xdr:row>128</xdr:row>
      <xdr:rowOff>0</xdr:rowOff>
    </xdr:to>
    <xdr:sp>
      <xdr:nvSpPr>
        <xdr:cNvPr id="103" name="TextBox 318"/>
        <xdr:cNvSpPr txBox="1">
          <a:spLocks noChangeArrowheads="1"/>
        </xdr:cNvSpPr>
      </xdr:nvSpPr>
      <xdr:spPr>
        <a:xfrm>
          <a:off x="11487150" y="20135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130</xdr:row>
      <xdr:rowOff>0</xdr:rowOff>
    </xdr:from>
    <xdr:to>
      <xdr:col>49</xdr:col>
      <xdr:colOff>0</xdr:colOff>
      <xdr:row>132</xdr:row>
      <xdr:rowOff>0</xdr:rowOff>
    </xdr:to>
    <xdr:sp>
      <xdr:nvSpPr>
        <xdr:cNvPr id="104" name="TextBox 319"/>
        <xdr:cNvSpPr txBox="1">
          <a:spLocks noChangeArrowheads="1"/>
        </xdr:cNvSpPr>
      </xdr:nvSpPr>
      <xdr:spPr>
        <a:xfrm>
          <a:off x="11087100" y="20745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106</xdr:row>
      <xdr:rowOff>0</xdr:rowOff>
    </xdr:from>
    <xdr:to>
      <xdr:col>49</xdr:col>
      <xdr:colOff>0</xdr:colOff>
      <xdr:row>108</xdr:row>
      <xdr:rowOff>0</xdr:rowOff>
    </xdr:to>
    <xdr:sp>
      <xdr:nvSpPr>
        <xdr:cNvPr id="105" name="TextBox 320"/>
        <xdr:cNvSpPr txBox="1">
          <a:spLocks noChangeArrowheads="1"/>
        </xdr:cNvSpPr>
      </xdr:nvSpPr>
      <xdr:spPr>
        <a:xfrm>
          <a:off x="11087100" y="17087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49</xdr:col>
      <xdr:colOff>0</xdr:colOff>
      <xdr:row>84</xdr:row>
      <xdr:rowOff>0</xdr:rowOff>
    </xdr:to>
    <xdr:sp>
      <xdr:nvSpPr>
        <xdr:cNvPr id="106" name="TextBox 321"/>
        <xdr:cNvSpPr txBox="1">
          <a:spLocks noChangeArrowheads="1"/>
        </xdr:cNvSpPr>
      </xdr:nvSpPr>
      <xdr:spPr>
        <a:xfrm>
          <a:off x="11087100" y="13430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86</xdr:row>
      <xdr:rowOff>0</xdr:rowOff>
    </xdr:from>
    <xdr:to>
      <xdr:col>50</xdr:col>
      <xdr:colOff>0</xdr:colOff>
      <xdr:row>88</xdr:row>
      <xdr:rowOff>0</xdr:rowOff>
    </xdr:to>
    <xdr:sp>
      <xdr:nvSpPr>
        <xdr:cNvPr id="107" name="TextBox 322"/>
        <xdr:cNvSpPr txBox="1">
          <a:spLocks noChangeArrowheads="1"/>
        </xdr:cNvSpPr>
      </xdr:nvSpPr>
      <xdr:spPr>
        <a:xfrm>
          <a:off x="11287125" y="14039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94</xdr:row>
      <xdr:rowOff>0</xdr:rowOff>
    </xdr:from>
    <xdr:to>
      <xdr:col>51</xdr:col>
      <xdr:colOff>0</xdr:colOff>
      <xdr:row>96</xdr:row>
      <xdr:rowOff>0</xdr:rowOff>
    </xdr:to>
    <xdr:sp>
      <xdr:nvSpPr>
        <xdr:cNvPr id="108" name="TextBox 323"/>
        <xdr:cNvSpPr txBox="1">
          <a:spLocks noChangeArrowheads="1"/>
        </xdr:cNvSpPr>
      </xdr:nvSpPr>
      <xdr:spPr>
        <a:xfrm>
          <a:off x="11487150" y="15259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138</xdr:row>
      <xdr:rowOff>0</xdr:rowOff>
    </xdr:from>
    <xdr:to>
      <xdr:col>49</xdr:col>
      <xdr:colOff>0</xdr:colOff>
      <xdr:row>140</xdr:row>
      <xdr:rowOff>0</xdr:rowOff>
    </xdr:to>
    <xdr:sp>
      <xdr:nvSpPr>
        <xdr:cNvPr id="109" name="TextBox 324"/>
        <xdr:cNvSpPr txBox="1">
          <a:spLocks noChangeArrowheads="1"/>
        </xdr:cNvSpPr>
      </xdr:nvSpPr>
      <xdr:spPr>
        <a:xfrm>
          <a:off x="11087100" y="21964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134</xdr:row>
      <xdr:rowOff>0</xdr:rowOff>
    </xdr:from>
    <xdr:to>
      <xdr:col>50</xdr:col>
      <xdr:colOff>0</xdr:colOff>
      <xdr:row>136</xdr:row>
      <xdr:rowOff>0</xdr:rowOff>
    </xdr:to>
    <xdr:sp>
      <xdr:nvSpPr>
        <xdr:cNvPr id="110" name="TextBox 325"/>
        <xdr:cNvSpPr txBox="1">
          <a:spLocks noChangeArrowheads="1"/>
        </xdr:cNvSpPr>
      </xdr:nvSpPr>
      <xdr:spPr>
        <a:xfrm>
          <a:off x="11287125" y="21355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86</xdr:row>
      <xdr:rowOff>0</xdr:rowOff>
    </xdr:from>
    <xdr:to>
      <xdr:col>63</xdr:col>
      <xdr:colOff>0</xdr:colOff>
      <xdr:row>88</xdr:row>
      <xdr:rowOff>0</xdr:rowOff>
    </xdr:to>
    <xdr:sp>
      <xdr:nvSpPr>
        <xdr:cNvPr id="111" name="TextBox 326"/>
        <xdr:cNvSpPr txBox="1">
          <a:spLocks noChangeArrowheads="1"/>
        </xdr:cNvSpPr>
      </xdr:nvSpPr>
      <xdr:spPr>
        <a:xfrm>
          <a:off x="13887450" y="14039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98</xdr:row>
      <xdr:rowOff>0</xdr:rowOff>
    </xdr:from>
    <xdr:to>
      <xdr:col>64</xdr:col>
      <xdr:colOff>0</xdr:colOff>
      <xdr:row>100</xdr:row>
      <xdr:rowOff>0</xdr:rowOff>
    </xdr:to>
    <xdr:sp>
      <xdr:nvSpPr>
        <xdr:cNvPr id="112" name="TextBox 327"/>
        <xdr:cNvSpPr txBox="1">
          <a:spLocks noChangeArrowheads="1"/>
        </xdr:cNvSpPr>
      </xdr:nvSpPr>
      <xdr:spPr>
        <a:xfrm>
          <a:off x="14087475" y="15868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64</xdr:col>
      <xdr:colOff>0</xdr:colOff>
      <xdr:row>84</xdr:row>
      <xdr:rowOff>0</xdr:rowOff>
    </xdr:to>
    <xdr:sp>
      <xdr:nvSpPr>
        <xdr:cNvPr id="113" name="TextBox 328"/>
        <xdr:cNvSpPr txBox="1">
          <a:spLocks noChangeArrowheads="1"/>
        </xdr:cNvSpPr>
      </xdr:nvSpPr>
      <xdr:spPr>
        <a:xfrm>
          <a:off x="14087475" y="13430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63</xdr:col>
      <xdr:colOff>0</xdr:colOff>
      <xdr:row>104</xdr:row>
      <xdr:rowOff>0</xdr:rowOff>
    </xdr:to>
    <xdr:sp>
      <xdr:nvSpPr>
        <xdr:cNvPr id="114" name="TextBox 329"/>
        <xdr:cNvSpPr txBox="1">
          <a:spLocks noChangeArrowheads="1"/>
        </xdr:cNvSpPr>
      </xdr:nvSpPr>
      <xdr:spPr>
        <a:xfrm>
          <a:off x="13887450" y="16478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94</xdr:row>
      <xdr:rowOff>0</xdr:rowOff>
    </xdr:from>
    <xdr:to>
      <xdr:col>62</xdr:col>
      <xdr:colOff>0</xdr:colOff>
      <xdr:row>96</xdr:row>
      <xdr:rowOff>0</xdr:rowOff>
    </xdr:to>
    <xdr:sp>
      <xdr:nvSpPr>
        <xdr:cNvPr id="115" name="TextBox 330"/>
        <xdr:cNvSpPr txBox="1">
          <a:spLocks noChangeArrowheads="1"/>
        </xdr:cNvSpPr>
      </xdr:nvSpPr>
      <xdr:spPr>
        <a:xfrm>
          <a:off x="13687425" y="15259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90</xdr:row>
      <xdr:rowOff>0</xdr:rowOff>
    </xdr:from>
    <xdr:to>
      <xdr:col>64</xdr:col>
      <xdr:colOff>0</xdr:colOff>
      <xdr:row>92</xdr:row>
      <xdr:rowOff>0</xdr:rowOff>
    </xdr:to>
    <xdr:sp>
      <xdr:nvSpPr>
        <xdr:cNvPr id="116" name="TextBox 331"/>
        <xdr:cNvSpPr txBox="1">
          <a:spLocks noChangeArrowheads="1"/>
        </xdr:cNvSpPr>
      </xdr:nvSpPr>
      <xdr:spPr>
        <a:xfrm>
          <a:off x="14087475" y="14649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106</xdr:row>
      <xdr:rowOff>0</xdr:rowOff>
    </xdr:from>
    <xdr:to>
      <xdr:col>64</xdr:col>
      <xdr:colOff>0</xdr:colOff>
      <xdr:row>108</xdr:row>
      <xdr:rowOff>0</xdr:rowOff>
    </xdr:to>
    <xdr:sp>
      <xdr:nvSpPr>
        <xdr:cNvPr id="117" name="TextBox 332"/>
        <xdr:cNvSpPr txBox="1">
          <a:spLocks noChangeArrowheads="1"/>
        </xdr:cNvSpPr>
      </xdr:nvSpPr>
      <xdr:spPr>
        <a:xfrm>
          <a:off x="14087475" y="17087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64</xdr:col>
      <xdr:colOff>0</xdr:colOff>
      <xdr:row>116</xdr:row>
      <xdr:rowOff>0</xdr:rowOff>
    </xdr:to>
    <xdr:sp>
      <xdr:nvSpPr>
        <xdr:cNvPr id="118" name="TextBox 333"/>
        <xdr:cNvSpPr txBox="1">
          <a:spLocks noChangeArrowheads="1"/>
        </xdr:cNvSpPr>
      </xdr:nvSpPr>
      <xdr:spPr>
        <a:xfrm>
          <a:off x="14087475" y="18307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122</xdr:row>
      <xdr:rowOff>0</xdr:rowOff>
    </xdr:from>
    <xdr:to>
      <xdr:col>64</xdr:col>
      <xdr:colOff>0</xdr:colOff>
      <xdr:row>124</xdr:row>
      <xdr:rowOff>0</xdr:rowOff>
    </xdr:to>
    <xdr:sp>
      <xdr:nvSpPr>
        <xdr:cNvPr id="119" name="TextBox 334"/>
        <xdr:cNvSpPr txBox="1">
          <a:spLocks noChangeArrowheads="1"/>
        </xdr:cNvSpPr>
      </xdr:nvSpPr>
      <xdr:spPr>
        <a:xfrm>
          <a:off x="14087475" y="19526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138</xdr:row>
      <xdr:rowOff>0</xdr:rowOff>
    </xdr:from>
    <xdr:to>
      <xdr:col>64</xdr:col>
      <xdr:colOff>0</xdr:colOff>
      <xdr:row>140</xdr:row>
      <xdr:rowOff>0</xdr:rowOff>
    </xdr:to>
    <xdr:sp>
      <xdr:nvSpPr>
        <xdr:cNvPr id="120" name="TextBox 335"/>
        <xdr:cNvSpPr txBox="1">
          <a:spLocks noChangeArrowheads="1"/>
        </xdr:cNvSpPr>
      </xdr:nvSpPr>
      <xdr:spPr>
        <a:xfrm>
          <a:off x="14087475" y="21964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130</xdr:row>
      <xdr:rowOff>0</xdr:rowOff>
    </xdr:from>
    <xdr:to>
      <xdr:col>64</xdr:col>
      <xdr:colOff>0</xdr:colOff>
      <xdr:row>132</xdr:row>
      <xdr:rowOff>0</xdr:rowOff>
    </xdr:to>
    <xdr:sp>
      <xdr:nvSpPr>
        <xdr:cNvPr id="121" name="TextBox 336"/>
        <xdr:cNvSpPr txBox="1">
          <a:spLocks noChangeArrowheads="1"/>
        </xdr:cNvSpPr>
      </xdr:nvSpPr>
      <xdr:spPr>
        <a:xfrm>
          <a:off x="14087475" y="207454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134</xdr:row>
      <xdr:rowOff>0</xdr:rowOff>
    </xdr:from>
    <xdr:to>
      <xdr:col>63</xdr:col>
      <xdr:colOff>0</xdr:colOff>
      <xdr:row>136</xdr:row>
      <xdr:rowOff>0</xdr:rowOff>
    </xdr:to>
    <xdr:sp>
      <xdr:nvSpPr>
        <xdr:cNvPr id="122" name="TextBox 337"/>
        <xdr:cNvSpPr txBox="1">
          <a:spLocks noChangeArrowheads="1"/>
        </xdr:cNvSpPr>
      </xdr:nvSpPr>
      <xdr:spPr>
        <a:xfrm>
          <a:off x="13887450" y="21355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118</xdr:row>
      <xdr:rowOff>0</xdr:rowOff>
    </xdr:from>
    <xdr:to>
      <xdr:col>63</xdr:col>
      <xdr:colOff>0</xdr:colOff>
      <xdr:row>120</xdr:row>
      <xdr:rowOff>0</xdr:rowOff>
    </xdr:to>
    <xdr:sp>
      <xdr:nvSpPr>
        <xdr:cNvPr id="123" name="TextBox 338"/>
        <xdr:cNvSpPr txBox="1">
          <a:spLocks noChangeArrowheads="1"/>
        </xdr:cNvSpPr>
      </xdr:nvSpPr>
      <xdr:spPr>
        <a:xfrm>
          <a:off x="13887450" y="189166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126</xdr:row>
      <xdr:rowOff>0</xdr:rowOff>
    </xdr:from>
    <xdr:to>
      <xdr:col>62</xdr:col>
      <xdr:colOff>0</xdr:colOff>
      <xdr:row>128</xdr:row>
      <xdr:rowOff>0</xdr:rowOff>
    </xdr:to>
    <xdr:sp>
      <xdr:nvSpPr>
        <xdr:cNvPr id="124" name="TextBox 339"/>
        <xdr:cNvSpPr txBox="1">
          <a:spLocks noChangeArrowheads="1"/>
        </xdr:cNvSpPr>
      </xdr:nvSpPr>
      <xdr:spPr>
        <a:xfrm>
          <a:off x="13687425" y="20135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114</xdr:row>
      <xdr:rowOff>0</xdr:rowOff>
    </xdr:from>
    <xdr:to>
      <xdr:col>49</xdr:col>
      <xdr:colOff>0</xdr:colOff>
      <xdr:row>116</xdr:row>
      <xdr:rowOff>0</xdr:rowOff>
    </xdr:to>
    <xdr:sp>
      <xdr:nvSpPr>
        <xdr:cNvPr id="125" name="TextBox 340"/>
        <xdr:cNvSpPr txBox="1">
          <a:spLocks noChangeArrowheads="1"/>
        </xdr:cNvSpPr>
      </xdr:nvSpPr>
      <xdr:spPr>
        <a:xfrm>
          <a:off x="11087100" y="18307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200025" y="79629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" name="Line 11"/>
        <xdr:cNvSpPr>
          <a:spLocks/>
        </xdr:cNvSpPr>
      </xdr:nvSpPr>
      <xdr:spPr>
        <a:xfrm flipH="1">
          <a:off x="200025" y="91821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" name="Line 53"/>
        <xdr:cNvSpPr>
          <a:spLocks/>
        </xdr:cNvSpPr>
      </xdr:nvSpPr>
      <xdr:spPr>
        <a:xfrm flipH="1">
          <a:off x="200025" y="1724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2" name="Line 54"/>
        <xdr:cNvSpPr>
          <a:spLocks/>
        </xdr:cNvSpPr>
      </xdr:nvSpPr>
      <xdr:spPr>
        <a:xfrm flipH="1">
          <a:off x="200025" y="6296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" name="Line 55"/>
        <xdr:cNvSpPr>
          <a:spLocks/>
        </xdr:cNvSpPr>
      </xdr:nvSpPr>
      <xdr:spPr>
        <a:xfrm flipH="1">
          <a:off x="200025" y="102584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0</xdr:rowOff>
    </xdr:from>
    <xdr:to>
      <xdr:col>44</xdr:col>
      <xdr:colOff>0</xdr:colOff>
      <xdr:row>58</xdr:row>
      <xdr:rowOff>0</xdr:rowOff>
    </xdr:to>
    <xdr:sp>
      <xdr:nvSpPr>
        <xdr:cNvPr id="4" name="Line 56"/>
        <xdr:cNvSpPr>
          <a:spLocks/>
        </xdr:cNvSpPr>
      </xdr:nvSpPr>
      <xdr:spPr>
        <a:xfrm flipH="1">
          <a:off x="9191625" y="9344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5" name="Line 57"/>
        <xdr:cNvSpPr>
          <a:spLocks/>
        </xdr:cNvSpPr>
      </xdr:nvSpPr>
      <xdr:spPr>
        <a:xfrm flipH="1">
          <a:off x="9191625" y="9648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0</xdr:rowOff>
    </xdr:from>
    <xdr:to>
      <xdr:col>44</xdr:col>
      <xdr:colOff>0</xdr:colOff>
      <xdr:row>50</xdr:row>
      <xdr:rowOff>0</xdr:rowOff>
    </xdr:to>
    <xdr:sp>
      <xdr:nvSpPr>
        <xdr:cNvPr id="6" name="Line 58"/>
        <xdr:cNvSpPr>
          <a:spLocks/>
        </xdr:cNvSpPr>
      </xdr:nvSpPr>
      <xdr:spPr>
        <a:xfrm flipH="1">
          <a:off x="9191625" y="8124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68</xdr:row>
      <xdr:rowOff>0</xdr:rowOff>
    </xdr:from>
    <xdr:to>
      <xdr:col>44</xdr:col>
      <xdr:colOff>0</xdr:colOff>
      <xdr:row>68</xdr:row>
      <xdr:rowOff>0</xdr:rowOff>
    </xdr:to>
    <xdr:sp>
      <xdr:nvSpPr>
        <xdr:cNvPr id="7" name="Line 59"/>
        <xdr:cNvSpPr>
          <a:spLocks/>
        </xdr:cNvSpPr>
      </xdr:nvSpPr>
      <xdr:spPr>
        <a:xfrm flipH="1">
          <a:off x="9191625" y="10868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0</xdr:rowOff>
    </xdr:from>
    <xdr:to>
      <xdr:col>44</xdr:col>
      <xdr:colOff>0</xdr:colOff>
      <xdr:row>28</xdr:row>
      <xdr:rowOff>0</xdr:rowOff>
    </xdr:to>
    <xdr:sp>
      <xdr:nvSpPr>
        <xdr:cNvPr id="8" name="Line 60"/>
        <xdr:cNvSpPr>
          <a:spLocks/>
        </xdr:cNvSpPr>
      </xdr:nvSpPr>
      <xdr:spPr>
        <a:xfrm flipH="1">
          <a:off x="9191625" y="47720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9" name="Line 61"/>
        <xdr:cNvSpPr>
          <a:spLocks/>
        </xdr:cNvSpPr>
      </xdr:nvSpPr>
      <xdr:spPr>
        <a:xfrm flipH="1">
          <a:off x="6829425" y="53816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38100</xdr:colOff>
      <xdr:row>6</xdr:row>
      <xdr:rowOff>0</xdr:rowOff>
    </xdr:from>
    <xdr:to>
      <xdr:col>73</xdr:col>
      <xdr:colOff>38100</xdr:colOff>
      <xdr:row>6</xdr:row>
      <xdr:rowOff>0</xdr:rowOff>
    </xdr:to>
    <xdr:sp>
      <xdr:nvSpPr>
        <xdr:cNvPr id="10" name="Line 62"/>
        <xdr:cNvSpPr>
          <a:spLocks/>
        </xdr:cNvSpPr>
      </xdr:nvSpPr>
      <xdr:spPr>
        <a:xfrm flipH="1">
          <a:off x="15859125" y="14192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40</xdr:row>
      <xdr:rowOff>0</xdr:rowOff>
    </xdr:from>
    <xdr:to>
      <xdr:col>73</xdr:col>
      <xdr:colOff>0</xdr:colOff>
      <xdr:row>40</xdr:row>
      <xdr:rowOff>0</xdr:rowOff>
    </xdr:to>
    <xdr:sp>
      <xdr:nvSpPr>
        <xdr:cNvPr id="11" name="Line 63"/>
        <xdr:cNvSpPr>
          <a:spLocks/>
        </xdr:cNvSpPr>
      </xdr:nvSpPr>
      <xdr:spPr>
        <a:xfrm flipH="1">
          <a:off x="15821025" y="6600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50</xdr:row>
      <xdr:rowOff>0</xdr:rowOff>
    </xdr:from>
    <xdr:to>
      <xdr:col>73</xdr:col>
      <xdr:colOff>0</xdr:colOff>
      <xdr:row>50</xdr:row>
      <xdr:rowOff>0</xdr:rowOff>
    </xdr:to>
    <xdr:sp>
      <xdr:nvSpPr>
        <xdr:cNvPr id="12" name="Line 64"/>
        <xdr:cNvSpPr>
          <a:spLocks/>
        </xdr:cNvSpPr>
      </xdr:nvSpPr>
      <xdr:spPr>
        <a:xfrm flipH="1">
          <a:off x="15821025" y="8124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72</xdr:row>
      <xdr:rowOff>0</xdr:rowOff>
    </xdr:from>
    <xdr:to>
      <xdr:col>40</xdr:col>
      <xdr:colOff>0</xdr:colOff>
      <xdr:row>74</xdr:row>
      <xdr:rowOff>0</xdr:rowOff>
    </xdr:to>
    <xdr:sp>
      <xdr:nvSpPr>
        <xdr:cNvPr id="13" name="TextBox 65"/>
        <xdr:cNvSpPr txBox="1">
          <a:spLocks noChangeArrowheads="1"/>
        </xdr:cNvSpPr>
      </xdr:nvSpPr>
      <xdr:spPr>
        <a:xfrm>
          <a:off x="8477250" y="11477625"/>
          <a:ext cx="1028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68</xdr:row>
      <xdr:rowOff>0</xdr:rowOff>
    </xdr:from>
    <xdr:to>
      <xdr:col>36</xdr:col>
      <xdr:colOff>0</xdr:colOff>
      <xdr:row>68</xdr:row>
      <xdr:rowOff>0</xdr:rowOff>
    </xdr:to>
    <xdr:sp>
      <xdr:nvSpPr>
        <xdr:cNvPr id="1" name="Line 16"/>
        <xdr:cNvSpPr>
          <a:spLocks/>
        </xdr:cNvSpPr>
      </xdr:nvSpPr>
      <xdr:spPr>
        <a:xfrm>
          <a:off x="6324600" y="120586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24</xdr:col>
      <xdr:colOff>0</xdr:colOff>
      <xdr:row>40</xdr:row>
      <xdr:rowOff>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4038600" y="6743700"/>
          <a:ext cx="571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2-3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1" name="Line 12"/>
        <xdr:cNvSpPr>
          <a:spLocks/>
        </xdr:cNvSpPr>
      </xdr:nvSpPr>
      <xdr:spPr>
        <a:xfrm>
          <a:off x="6324600" y="95916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25</xdr:col>
      <xdr:colOff>0</xdr:colOff>
      <xdr:row>23</xdr:row>
      <xdr:rowOff>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3990975" y="6591300"/>
          <a:ext cx="6667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3-0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" name="Line 127"/>
        <xdr:cNvSpPr>
          <a:spLocks/>
        </xdr:cNvSpPr>
      </xdr:nvSpPr>
      <xdr:spPr>
        <a:xfrm>
          <a:off x="200025" y="105346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26</xdr:col>
      <xdr:colOff>0</xdr:colOff>
      <xdr:row>15</xdr:row>
      <xdr:rowOff>0</xdr:rowOff>
    </xdr:to>
    <xdr:sp>
      <xdr:nvSpPr>
        <xdr:cNvPr id="2" name="TextBox 128"/>
        <xdr:cNvSpPr txBox="1">
          <a:spLocks noChangeArrowheads="1"/>
        </xdr:cNvSpPr>
      </xdr:nvSpPr>
      <xdr:spPr>
        <a:xfrm>
          <a:off x="3886200" y="3629025"/>
          <a:ext cx="781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3-0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26</xdr:col>
      <xdr:colOff>0</xdr:colOff>
      <xdr:row>30</xdr:row>
      <xdr:rowOff>0</xdr:rowOff>
    </xdr:to>
    <xdr:sp>
      <xdr:nvSpPr>
        <xdr:cNvPr id="3" name="TextBox 129"/>
        <xdr:cNvSpPr txBox="1">
          <a:spLocks noChangeArrowheads="1"/>
        </xdr:cNvSpPr>
      </xdr:nvSpPr>
      <xdr:spPr>
        <a:xfrm>
          <a:off x="3886200" y="7772400"/>
          <a:ext cx="781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0-3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26</xdr:col>
      <xdr:colOff>0</xdr:colOff>
      <xdr:row>39</xdr:row>
      <xdr:rowOff>0</xdr:rowOff>
    </xdr:to>
    <xdr:sp>
      <xdr:nvSpPr>
        <xdr:cNvPr id="4" name="TextBox 130"/>
        <xdr:cNvSpPr txBox="1">
          <a:spLocks noChangeArrowheads="1"/>
        </xdr:cNvSpPr>
      </xdr:nvSpPr>
      <xdr:spPr>
        <a:xfrm>
          <a:off x="3886200" y="10258425"/>
          <a:ext cx="7810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2-3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5" name="TextBox 131"/>
        <xdr:cNvSpPr txBox="1">
          <a:spLocks noChangeArrowheads="1"/>
        </xdr:cNvSpPr>
      </xdr:nvSpPr>
      <xdr:spPr>
        <a:xfrm>
          <a:off x="3886200" y="11915775"/>
          <a:ext cx="781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3-1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162</xdr:row>
      <xdr:rowOff>0</xdr:rowOff>
    </xdr:from>
    <xdr:to>
      <xdr:col>0</xdr:col>
      <xdr:colOff>0</xdr:colOff>
      <xdr:row>162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14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042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708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94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162</xdr:row>
      <xdr:rowOff>0</xdr:rowOff>
    </xdr:from>
    <xdr:to>
      <xdr:col>0</xdr:col>
      <xdr:colOff>0</xdr:colOff>
      <xdr:row>162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778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955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572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H24_tou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&#12488;&#12540;&#12490;&#12513;&#12531;&#12488;&#25913;Ver1.1&#20908;&#23395;&#24375;&#21270;&#22899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BE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Z2">
            <v>1301</v>
          </cell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3801</v>
          </cell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1302</v>
          </cell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4301</v>
          </cell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1303</v>
          </cell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3802</v>
          </cell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4801</v>
          </cell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5001</v>
          </cell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1304</v>
          </cell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3804</v>
          </cell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1306</v>
          </cell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4001</v>
          </cell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1307</v>
          </cell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1305</v>
          </cell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1202</v>
          </cell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1301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A4">
            <v>3</v>
          </cell>
          <cell r="B4">
            <v>6</v>
          </cell>
          <cell r="C4" t="str">
            <v>○</v>
          </cell>
          <cell r="D4">
            <v>1201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前回対戦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1301</v>
          </cell>
          <cell r="E2" t="str">
            <v>松　山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1302</v>
          </cell>
          <cell r="E3" t="str">
            <v>西　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宮　花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1202</v>
          </cell>
          <cell r="E5" t="str">
            <v>森　木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str">
            <v>○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1304</v>
          </cell>
          <cell r="E6" t="str">
            <v>岡　田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str">
            <v>○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1303</v>
          </cell>
          <cell r="E7" t="str">
            <v>壺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str">
            <v>○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3802</v>
          </cell>
          <cell r="E8" t="str">
            <v>　伴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str">
            <v>○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2301</v>
          </cell>
          <cell r="E9" t="str">
            <v>唐　渡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str">
            <v>○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4301</v>
          </cell>
          <cell r="E10" t="str">
            <v>小　林</v>
          </cell>
          <cell r="F10" t="str">
            <v>観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str">
            <v>○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1401</v>
          </cell>
          <cell r="E11" t="str">
            <v>奈　良</v>
          </cell>
          <cell r="F11" t="str">
            <v>高　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str">
            <v>○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4401</v>
          </cell>
          <cell r="E12" t="str">
            <v>加　藤</v>
          </cell>
          <cell r="F12" t="str">
            <v>観中央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str">
            <v>○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小　田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str">
            <v>○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3801</v>
          </cell>
          <cell r="E14" t="str">
            <v>礒　野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str">
            <v>○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4302</v>
          </cell>
          <cell r="E15" t="str">
            <v>大　西</v>
          </cell>
          <cell r="F15" t="str">
            <v>観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str">
            <v>○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201</v>
          </cell>
          <cell r="E16" t="str">
            <v>中　澤</v>
          </cell>
          <cell r="F16" t="str">
            <v>土　庄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str">
            <v>○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1203</v>
          </cell>
          <cell r="E17" t="str">
            <v>田　所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str">
            <v>○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1901</v>
          </cell>
          <cell r="E18" t="str">
            <v>吉　本</v>
          </cell>
          <cell r="F18" t="str">
            <v>英　明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str">
            <v>○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1801</v>
          </cell>
          <cell r="E19" t="str">
            <v>　森</v>
          </cell>
          <cell r="F19" t="str">
            <v>香中央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str">
            <v>○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1001</v>
          </cell>
          <cell r="E20" t="str">
            <v>五　藤</v>
          </cell>
          <cell r="F20" t="str">
            <v>高松北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str">
            <v>○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1501</v>
          </cell>
          <cell r="E21" t="str">
            <v>石　田</v>
          </cell>
          <cell r="F21" t="str">
            <v>高松一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str">
            <v>○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1601</v>
          </cell>
          <cell r="E22" t="str">
            <v>野　崎</v>
          </cell>
          <cell r="F22" t="str">
            <v>高桜井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str">
            <v>○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4101</v>
          </cell>
          <cell r="E23" t="str">
            <v>杉　浦</v>
          </cell>
          <cell r="F23" t="str">
            <v>香川西</v>
          </cell>
          <cell r="G23">
            <v>107</v>
          </cell>
          <cell r="H23">
            <v>3606</v>
          </cell>
          <cell r="I23" t="str">
            <v>谷　口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str">
            <v>○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3601</v>
          </cell>
          <cell r="E24" t="str">
            <v>花　岡</v>
          </cell>
          <cell r="F24" t="str">
            <v>善　一</v>
          </cell>
          <cell r="G24">
            <v>106</v>
          </cell>
          <cell r="H24">
            <v>4303</v>
          </cell>
          <cell r="I24" t="str">
            <v>前　川</v>
          </cell>
          <cell r="J24">
            <v>43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str">
            <v>○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3803</v>
          </cell>
          <cell r="E25" t="str">
            <v>図　司</v>
          </cell>
          <cell r="F25" t="str">
            <v>尽　誠</v>
          </cell>
          <cell r="G25">
            <v>105</v>
          </cell>
          <cell r="H25">
            <v>3604</v>
          </cell>
          <cell r="I25" t="str">
            <v>山　本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str">
            <v>○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4001</v>
          </cell>
          <cell r="E26" t="str">
            <v>藤　川</v>
          </cell>
          <cell r="F26" t="str">
            <v>高　瀬</v>
          </cell>
          <cell r="G26">
            <v>104</v>
          </cell>
          <cell r="H26">
            <v>1603</v>
          </cell>
          <cell r="I26" t="str">
            <v>筒　井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str">
            <v>○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3901</v>
          </cell>
          <cell r="E27" t="str">
            <v>渡　辺</v>
          </cell>
          <cell r="F27" t="str">
            <v>琴　平</v>
          </cell>
          <cell r="G27">
            <v>103</v>
          </cell>
          <cell r="H27">
            <v>203</v>
          </cell>
          <cell r="I27" t="str">
            <v>松　岡</v>
          </cell>
          <cell r="J27">
            <v>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str">
            <v>○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2302</v>
          </cell>
          <cell r="E28" t="str">
            <v>泉　川</v>
          </cell>
          <cell r="F28" t="str">
            <v>高松西</v>
          </cell>
          <cell r="G28">
            <v>102</v>
          </cell>
          <cell r="H28">
            <v>3908</v>
          </cell>
          <cell r="I28" t="str">
            <v>雉　尾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str">
            <v>○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2601</v>
          </cell>
          <cell r="E29" t="str">
            <v>田　川</v>
          </cell>
          <cell r="F29" t="str">
            <v>坂　出</v>
          </cell>
          <cell r="G29">
            <v>101</v>
          </cell>
          <cell r="H29">
            <v>3602</v>
          </cell>
          <cell r="I29" t="str">
            <v>高　原</v>
          </cell>
          <cell r="J29">
            <v>36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str">
            <v>○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1305</v>
          </cell>
          <cell r="E30" t="str">
            <v>佐々木</v>
          </cell>
          <cell r="F30" t="str">
            <v>高松商</v>
          </cell>
          <cell r="G30">
            <v>100</v>
          </cell>
          <cell r="H30">
            <v>4009</v>
          </cell>
          <cell r="I30" t="str">
            <v>水　口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str">
            <v>○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3804</v>
          </cell>
          <cell r="E31" t="str">
            <v>上　原</v>
          </cell>
          <cell r="F31" t="str">
            <v>尽　誠</v>
          </cell>
          <cell r="G31">
            <v>99</v>
          </cell>
          <cell r="H31">
            <v>2304</v>
          </cell>
          <cell r="I31" t="str">
            <v>矢　代</v>
          </cell>
          <cell r="J31">
            <v>23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str">
            <v>○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1204</v>
          </cell>
          <cell r="E32" t="str">
            <v>津　川</v>
          </cell>
          <cell r="F32" t="str">
            <v>高中央</v>
          </cell>
          <cell r="G32">
            <v>98</v>
          </cell>
          <cell r="H32">
            <v>1502</v>
          </cell>
          <cell r="I32" t="str">
            <v>稲　田</v>
          </cell>
          <cell r="J32">
            <v>15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str">
            <v>○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2501</v>
          </cell>
          <cell r="E33" t="str">
            <v>三　谷</v>
          </cell>
          <cell r="F33" t="str">
            <v>飯　山</v>
          </cell>
          <cell r="G33">
            <v>97</v>
          </cell>
          <cell r="H33">
            <v>1208</v>
          </cell>
          <cell r="I33" t="str">
            <v>南　原</v>
          </cell>
          <cell r="J33">
            <v>12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str">
            <v>○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4</v>
          </cell>
          <cell r="C34" t="str">
            <v>②</v>
          </cell>
          <cell r="D34">
            <v>4005</v>
          </cell>
          <cell r="E34" t="str">
            <v>大　西</v>
          </cell>
          <cell r="F34" t="str">
            <v>高　瀬</v>
          </cell>
          <cell r="G34">
            <v>96</v>
          </cell>
          <cell r="H34">
            <v>2303</v>
          </cell>
          <cell r="I34" t="str">
            <v>細　谷</v>
          </cell>
          <cell r="J34">
            <v>23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str">
            <v>○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4</v>
          </cell>
          <cell r="C35" t="str">
            <v>②</v>
          </cell>
          <cell r="D35">
            <v>3905</v>
          </cell>
          <cell r="E35" t="str">
            <v>三　村</v>
          </cell>
          <cell r="F35" t="str">
            <v>琴　平</v>
          </cell>
          <cell r="G35">
            <v>95</v>
          </cell>
          <cell r="H35">
            <v>4006</v>
          </cell>
          <cell r="I35" t="str">
            <v>冨　山</v>
          </cell>
          <cell r="J35">
            <v>40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str">
            <v>○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4</v>
          </cell>
          <cell r="C36" t="str">
            <v>②</v>
          </cell>
          <cell r="D36">
            <v>3903</v>
          </cell>
          <cell r="E36" t="str">
            <v>近　井</v>
          </cell>
          <cell r="F36" t="str">
            <v>琴　平</v>
          </cell>
          <cell r="G36">
            <v>94</v>
          </cell>
          <cell r="H36">
            <v>1306</v>
          </cell>
          <cell r="I36" t="str">
            <v>東　谷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str">
            <v>○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4</v>
          </cell>
          <cell r="C37" t="str">
            <v>②</v>
          </cell>
          <cell r="D37">
            <v>1802</v>
          </cell>
          <cell r="E37" t="str">
            <v>川　口</v>
          </cell>
          <cell r="F37" t="str">
            <v>香中央</v>
          </cell>
          <cell r="G37">
            <v>93</v>
          </cell>
          <cell r="H37">
            <v>1004</v>
          </cell>
          <cell r="I37" t="str">
            <v>植　村美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str">
            <v>○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4</v>
          </cell>
          <cell r="D38">
            <v>4201</v>
          </cell>
          <cell r="E38" t="str">
            <v>大　廣</v>
          </cell>
          <cell r="F38" t="str">
            <v>笠　田</v>
          </cell>
          <cell r="G38">
            <v>92</v>
          </cell>
          <cell r="H38">
            <v>4007</v>
          </cell>
          <cell r="I38" t="str">
            <v>三　好</v>
          </cell>
          <cell r="J38">
            <v>40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str">
            <v>○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4</v>
          </cell>
          <cell r="C39" t="str">
            <v>②</v>
          </cell>
          <cell r="D39">
            <v>202</v>
          </cell>
          <cell r="E39" t="str">
            <v>丸　岡</v>
          </cell>
          <cell r="F39" t="str">
            <v>土　庄</v>
          </cell>
          <cell r="G39">
            <v>91</v>
          </cell>
          <cell r="H39">
            <v>3603</v>
          </cell>
          <cell r="I39" t="str">
            <v>宮　武</v>
          </cell>
          <cell r="J39">
            <v>36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str">
            <v>○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4</v>
          </cell>
          <cell r="D40">
            <v>1003</v>
          </cell>
          <cell r="E40" t="str">
            <v>川　根</v>
          </cell>
          <cell r="F40" t="str">
            <v>高松北</v>
          </cell>
          <cell r="G40">
            <v>90</v>
          </cell>
          <cell r="H40">
            <v>4004</v>
          </cell>
          <cell r="I40" t="str">
            <v>藤　田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str">
            <v>○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4</v>
          </cell>
          <cell r="C41" t="str">
            <v>②</v>
          </cell>
          <cell r="D41">
            <v>1205</v>
          </cell>
          <cell r="E41" t="str">
            <v>尾　崎</v>
          </cell>
          <cell r="F41" t="str">
            <v>高中央</v>
          </cell>
          <cell r="G41">
            <v>89</v>
          </cell>
          <cell r="H41">
            <v>3906</v>
          </cell>
          <cell r="I41" t="str">
            <v>一ツ屋</v>
          </cell>
          <cell r="J41">
            <v>39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str">
            <v>○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4</v>
          </cell>
          <cell r="D42">
            <v>1402</v>
          </cell>
          <cell r="E42" t="str">
            <v>久　保</v>
          </cell>
          <cell r="F42" t="str">
            <v>高　松</v>
          </cell>
          <cell r="G42">
            <v>88</v>
          </cell>
          <cell r="H42">
            <v>4008</v>
          </cell>
          <cell r="I42" t="str">
            <v>小　野</v>
          </cell>
          <cell r="J42">
            <v>40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str">
            <v>○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4</v>
          </cell>
          <cell r="C43" t="str">
            <v>②</v>
          </cell>
          <cell r="D43">
            <v>4402</v>
          </cell>
          <cell r="E43" t="str">
            <v>田　井</v>
          </cell>
          <cell r="F43" t="str">
            <v>観中央</v>
          </cell>
          <cell r="G43">
            <v>87</v>
          </cell>
          <cell r="H43">
            <v>1206</v>
          </cell>
          <cell r="I43" t="str">
            <v>大　槻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str">
            <v>○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4</v>
          </cell>
          <cell r="D44">
            <v>2502</v>
          </cell>
          <cell r="E44" t="str">
            <v>多田羅</v>
          </cell>
          <cell r="F44" t="str">
            <v>飯　山</v>
          </cell>
          <cell r="G44">
            <v>86</v>
          </cell>
          <cell r="H44">
            <v>3907</v>
          </cell>
          <cell r="I44" t="str">
            <v>松　永</v>
          </cell>
          <cell r="J44">
            <v>39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str">
            <v>○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4</v>
          </cell>
          <cell r="C45" t="str">
            <v>②</v>
          </cell>
          <cell r="D45">
            <v>1002</v>
          </cell>
          <cell r="E45" t="str">
            <v>馬　場</v>
          </cell>
          <cell r="F45" t="str">
            <v>高松北</v>
          </cell>
          <cell r="G45">
            <v>85</v>
          </cell>
          <cell r="H45">
            <v>3904</v>
          </cell>
          <cell r="I45" t="str">
            <v>宮　田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str">
            <v>○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4</v>
          </cell>
          <cell r="C46" t="str">
            <v>②</v>
          </cell>
          <cell r="D46">
            <v>2503</v>
          </cell>
          <cell r="E46" t="str">
            <v>土　田</v>
          </cell>
          <cell r="F46" t="str">
            <v>飯　山</v>
          </cell>
          <cell r="G46">
            <v>84</v>
          </cell>
          <cell r="H46">
            <v>4003</v>
          </cell>
          <cell r="I46" t="str">
            <v>藤　原</v>
          </cell>
          <cell r="J46">
            <v>40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str">
            <v>○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4</v>
          </cell>
          <cell r="D47">
            <v>1207</v>
          </cell>
          <cell r="E47" t="str">
            <v>宇　川</v>
          </cell>
          <cell r="F47" t="str">
            <v>高中央</v>
          </cell>
          <cell r="G47">
            <v>83</v>
          </cell>
          <cell r="H47">
            <v>4002</v>
          </cell>
          <cell r="I47" t="str">
            <v>豊　嶋</v>
          </cell>
          <cell r="J47">
            <v>40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str">
            <v>○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4</v>
          </cell>
          <cell r="C48" t="str">
            <v>②</v>
          </cell>
          <cell r="D48">
            <v>3605</v>
          </cell>
          <cell r="E48" t="str">
            <v>槌　谷</v>
          </cell>
          <cell r="F48" t="str">
            <v>善　一</v>
          </cell>
          <cell r="G48">
            <v>82</v>
          </cell>
          <cell r="H48">
            <v>1602</v>
          </cell>
          <cell r="I48" t="str">
            <v>大　野</v>
          </cell>
          <cell r="J48">
            <v>16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str">
            <v>○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4</v>
          </cell>
          <cell r="D49">
            <v>1503</v>
          </cell>
          <cell r="E49" t="str">
            <v>泉　川</v>
          </cell>
          <cell r="F49" t="str">
            <v>高松一</v>
          </cell>
          <cell r="G49">
            <v>81</v>
          </cell>
          <cell r="H49">
            <v>3902</v>
          </cell>
          <cell r="I49" t="str">
            <v>中　所</v>
          </cell>
          <cell r="J49">
            <v>39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str">
            <v>○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3</v>
          </cell>
          <cell r="C50" t="str">
            <v>①</v>
          </cell>
          <cell r="D50">
            <v>1803</v>
          </cell>
          <cell r="E50" t="str">
            <v>赤　澤</v>
          </cell>
          <cell r="F50" t="str">
            <v>香中央</v>
          </cell>
          <cell r="G50">
            <v>80</v>
          </cell>
          <cell r="H50">
            <v>3608</v>
          </cell>
          <cell r="I50" t="str">
            <v>矢　野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str">
            <v>○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3</v>
          </cell>
          <cell r="C51" t="str">
            <v>①</v>
          </cell>
          <cell r="D51">
            <v>4010</v>
          </cell>
          <cell r="E51" t="str">
            <v>　関</v>
          </cell>
          <cell r="F51" t="str">
            <v>高　瀬</v>
          </cell>
          <cell r="G51">
            <v>79</v>
          </cell>
          <cell r="H51">
            <v>2602</v>
          </cell>
          <cell r="I51" t="str">
            <v>宮　武</v>
          </cell>
          <cell r="J51">
            <v>26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str">
            <v>○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3</v>
          </cell>
          <cell r="C52" t="str">
            <v>①</v>
          </cell>
          <cell r="D52">
            <v>1504</v>
          </cell>
          <cell r="E52" t="str">
            <v>　森</v>
          </cell>
          <cell r="F52" t="str">
            <v>高松一</v>
          </cell>
          <cell r="G52">
            <v>78</v>
          </cell>
          <cell r="H52">
            <v>2504</v>
          </cell>
          <cell r="I52" t="str">
            <v>野　坂</v>
          </cell>
          <cell r="J52">
            <v>25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str">
            <v>○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3</v>
          </cell>
          <cell r="C53" t="str">
            <v>①</v>
          </cell>
          <cell r="D53">
            <v>3607</v>
          </cell>
          <cell r="E53" t="str">
            <v>香　川</v>
          </cell>
          <cell r="F53" t="str">
            <v>善　一</v>
          </cell>
          <cell r="G53">
            <v>77</v>
          </cell>
          <cell r="H53">
            <v>3909</v>
          </cell>
          <cell r="I53" t="str">
            <v>吉　田</v>
          </cell>
          <cell r="J53">
            <v>39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str">
            <v>○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3</v>
          </cell>
          <cell r="C54" t="str">
            <v>①</v>
          </cell>
          <cell r="D54">
            <v>4012</v>
          </cell>
          <cell r="E54" t="str">
            <v>河　津</v>
          </cell>
          <cell r="F54" t="str">
            <v>高　瀬</v>
          </cell>
          <cell r="G54">
            <v>76</v>
          </cell>
          <cell r="H54">
            <v>4403</v>
          </cell>
          <cell r="I54" t="str">
            <v>藤　村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str">
            <v>○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3</v>
          </cell>
          <cell r="C55" t="str">
            <v>①</v>
          </cell>
          <cell r="D55">
            <v>1209</v>
          </cell>
          <cell r="E55" t="str">
            <v>細　川</v>
          </cell>
          <cell r="F55" t="str">
            <v>高中央</v>
          </cell>
          <cell r="G55">
            <v>75</v>
          </cell>
          <cell r="H55">
            <v>1604</v>
          </cell>
          <cell r="I55" t="str">
            <v>十　河</v>
          </cell>
          <cell r="J55">
            <v>16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str">
            <v>○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3</v>
          </cell>
          <cell r="C56" t="str">
            <v>①</v>
          </cell>
          <cell r="D56">
            <v>1307</v>
          </cell>
          <cell r="E56" t="str">
            <v>奥　田</v>
          </cell>
          <cell r="F56" t="str">
            <v>高松商</v>
          </cell>
          <cell r="G56">
            <v>74</v>
          </cell>
          <cell r="H56">
            <v>1902</v>
          </cell>
          <cell r="I56" t="str">
            <v>鎌　倉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str">
            <v>○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3</v>
          </cell>
          <cell r="C57" t="str">
            <v>①</v>
          </cell>
          <cell r="D57">
            <v>1005</v>
          </cell>
          <cell r="E57" t="str">
            <v>植　村香</v>
          </cell>
          <cell r="F57" t="str">
            <v>高松北</v>
          </cell>
          <cell r="G57">
            <v>73</v>
          </cell>
          <cell r="H57">
            <v>204</v>
          </cell>
          <cell r="I57" t="str">
            <v>山　田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str">
            <v>○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1505</v>
          </cell>
          <cell r="E58" t="str">
            <v>高　橋</v>
          </cell>
          <cell r="F58" t="str">
            <v>高松一</v>
          </cell>
          <cell r="G58">
            <v>72</v>
          </cell>
          <cell r="H58">
            <v>4404</v>
          </cell>
          <cell r="I58" t="str">
            <v>大河内</v>
          </cell>
          <cell r="J58">
            <v>44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str">
            <v>○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4202</v>
          </cell>
          <cell r="E59" t="str">
            <v>岡　崎</v>
          </cell>
          <cell r="F59" t="str">
            <v>笠　田</v>
          </cell>
          <cell r="G59">
            <v>71</v>
          </cell>
          <cell r="H59">
            <v>2305</v>
          </cell>
          <cell r="I59" t="str">
            <v>大　熊</v>
          </cell>
          <cell r="J59">
            <v>23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str">
            <v>○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4011</v>
          </cell>
          <cell r="E60" t="str">
            <v>　綾</v>
          </cell>
          <cell r="F60" t="str">
            <v>高　瀬</v>
          </cell>
          <cell r="G60">
            <v>70</v>
          </cell>
          <cell r="H60">
            <v>1804</v>
          </cell>
          <cell r="I60" t="str">
            <v>　橘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str">
            <v>○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1210</v>
          </cell>
          <cell r="E61" t="str">
            <v>香　川</v>
          </cell>
          <cell r="F61" t="str">
            <v>高中央</v>
          </cell>
          <cell r="G61">
            <v>69</v>
          </cell>
          <cell r="H61">
            <v>4304</v>
          </cell>
          <cell r="I61" t="str">
            <v>秋　山</v>
          </cell>
          <cell r="J61">
            <v>43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str">
            <v>○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205</v>
          </cell>
          <cell r="E62" t="str">
            <v>秋　山</v>
          </cell>
          <cell r="F62" t="str">
            <v>土　庄</v>
          </cell>
          <cell r="G62">
            <v>68</v>
          </cell>
          <cell r="H62">
            <v>2306</v>
          </cell>
          <cell r="I62" t="str">
            <v>田　中</v>
          </cell>
          <cell r="J62">
            <v>23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str">
            <v>○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4013</v>
          </cell>
          <cell r="E63" t="str">
            <v>宮　本</v>
          </cell>
          <cell r="F63" t="str">
            <v>高　瀬</v>
          </cell>
          <cell r="G63">
            <v>67</v>
          </cell>
          <cell r="H63">
            <v>3609</v>
          </cell>
          <cell r="I63" t="str">
            <v>黒　川</v>
          </cell>
          <cell r="J63">
            <v>36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str">
            <v>○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1006</v>
          </cell>
          <cell r="E64" t="str">
            <v>青　木</v>
          </cell>
          <cell r="F64" t="str">
            <v>高松北</v>
          </cell>
          <cell r="G64">
            <v>66</v>
          </cell>
          <cell r="H64">
            <v>2505</v>
          </cell>
          <cell r="I64" t="str">
            <v>河　田</v>
          </cell>
          <cell r="J64">
            <v>25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str">
            <v>○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3910</v>
          </cell>
          <cell r="E65" t="str">
            <v>野　嶋</v>
          </cell>
          <cell r="F65" t="str">
            <v>琴　平</v>
          </cell>
          <cell r="G65">
            <v>65</v>
          </cell>
          <cell r="H65">
            <v>1605</v>
          </cell>
          <cell r="I65" t="str">
            <v>　森</v>
          </cell>
          <cell r="J65">
            <v>16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str">
            <v>○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1605</v>
          </cell>
          <cell r="E66" t="str">
            <v>　森</v>
          </cell>
          <cell r="F66" t="str">
            <v>高桜井</v>
          </cell>
          <cell r="G66">
            <v>64</v>
          </cell>
          <cell r="H66">
            <v>3910</v>
          </cell>
          <cell r="I66" t="str">
            <v>野　嶋</v>
          </cell>
          <cell r="J66">
            <v>39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str">
            <v>○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2505</v>
          </cell>
          <cell r="E67" t="str">
            <v>河　田</v>
          </cell>
          <cell r="F67" t="str">
            <v>飯　山</v>
          </cell>
          <cell r="G67">
            <v>63</v>
          </cell>
          <cell r="H67">
            <v>1006</v>
          </cell>
          <cell r="I67" t="str">
            <v>青　木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str">
            <v>○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3609</v>
          </cell>
          <cell r="E68" t="str">
            <v>黒　川</v>
          </cell>
          <cell r="F68" t="str">
            <v>善　一</v>
          </cell>
          <cell r="G68">
            <v>62</v>
          </cell>
          <cell r="H68">
            <v>4013</v>
          </cell>
          <cell r="I68" t="str">
            <v>宮　本</v>
          </cell>
          <cell r="J68">
            <v>40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str">
            <v>○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2306</v>
          </cell>
          <cell r="E69" t="str">
            <v>田　中</v>
          </cell>
          <cell r="F69" t="str">
            <v>高松西</v>
          </cell>
          <cell r="G69">
            <v>61</v>
          </cell>
          <cell r="H69">
            <v>205</v>
          </cell>
          <cell r="I69" t="str">
            <v>秋　山</v>
          </cell>
          <cell r="J69">
            <v>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str">
            <v>○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4304</v>
          </cell>
          <cell r="E70" t="str">
            <v>秋　山</v>
          </cell>
          <cell r="F70" t="str">
            <v>観　一</v>
          </cell>
          <cell r="G70">
            <v>60</v>
          </cell>
          <cell r="H70">
            <v>1210</v>
          </cell>
          <cell r="I70" t="str">
            <v>香　川</v>
          </cell>
          <cell r="J70">
            <v>12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str">
            <v>○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1804</v>
          </cell>
          <cell r="E71" t="str">
            <v>　橘</v>
          </cell>
          <cell r="F71" t="str">
            <v>香中央</v>
          </cell>
          <cell r="G71">
            <v>59</v>
          </cell>
          <cell r="H71">
            <v>4011</v>
          </cell>
          <cell r="I71" t="str">
            <v>　綾</v>
          </cell>
          <cell r="J71">
            <v>40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str">
            <v>○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2305</v>
          </cell>
          <cell r="E72" t="str">
            <v>大　熊</v>
          </cell>
          <cell r="F72" t="str">
            <v>高松西</v>
          </cell>
          <cell r="G72">
            <v>58</v>
          </cell>
          <cell r="H72">
            <v>4202</v>
          </cell>
          <cell r="I72" t="str">
            <v>岡　崎</v>
          </cell>
          <cell r="J72">
            <v>42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str">
            <v>○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4404</v>
          </cell>
          <cell r="E73" t="str">
            <v>大河内</v>
          </cell>
          <cell r="F73" t="str">
            <v>観中央</v>
          </cell>
          <cell r="G73">
            <v>57</v>
          </cell>
          <cell r="H73">
            <v>1505</v>
          </cell>
          <cell r="I73" t="str">
            <v>高　橋</v>
          </cell>
          <cell r="J73">
            <v>15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str">
            <v>○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3</v>
          </cell>
          <cell r="C74" t="str">
            <v>①</v>
          </cell>
          <cell r="D74">
            <v>204</v>
          </cell>
          <cell r="E74" t="str">
            <v>山　田</v>
          </cell>
          <cell r="F74" t="str">
            <v>土　庄</v>
          </cell>
          <cell r="G74">
            <v>56</v>
          </cell>
          <cell r="H74">
            <v>1005</v>
          </cell>
          <cell r="I74" t="str">
            <v>植　村香</v>
          </cell>
          <cell r="J74">
            <v>10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str">
            <v>○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3</v>
          </cell>
          <cell r="C75" t="str">
            <v>①</v>
          </cell>
          <cell r="D75">
            <v>1902</v>
          </cell>
          <cell r="E75" t="str">
            <v>鎌　倉</v>
          </cell>
          <cell r="F75" t="str">
            <v>英　明</v>
          </cell>
          <cell r="G75">
            <v>55</v>
          </cell>
          <cell r="H75">
            <v>1307</v>
          </cell>
          <cell r="I75" t="str">
            <v>奥　田</v>
          </cell>
          <cell r="J75">
            <v>13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str">
            <v>○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3</v>
          </cell>
          <cell r="C76" t="str">
            <v>①</v>
          </cell>
          <cell r="D76">
            <v>1604</v>
          </cell>
          <cell r="E76" t="str">
            <v>十　河</v>
          </cell>
          <cell r="F76" t="str">
            <v>高桜井</v>
          </cell>
          <cell r="G76">
            <v>54</v>
          </cell>
          <cell r="H76">
            <v>1209</v>
          </cell>
          <cell r="I76" t="str">
            <v>細　川</v>
          </cell>
          <cell r="J76">
            <v>12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str">
            <v>○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3</v>
          </cell>
          <cell r="C77" t="str">
            <v>①</v>
          </cell>
          <cell r="D77">
            <v>4403</v>
          </cell>
          <cell r="E77" t="str">
            <v>藤　村</v>
          </cell>
          <cell r="F77" t="str">
            <v>観中央</v>
          </cell>
          <cell r="G77">
            <v>53</v>
          </cell>
          <cell r="H77">
            <v>4012</v>
          </cell>
          <cell r="I77" t="str">
            <v>河　津</v>
          </cell>
          <cell r="J77">
            <v>40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str">
            <v>○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3</v>
          </cell>
          <cell r="C78" t="str">
            <v>①</v>
          </cell>
          <cell r="D78">
            <v>3909</v>
          </cell>
          <cell r="E78" t="str">
            <v>吉　田</v>
          </cell>
          <cell r="F78" t="str">
            <v>琴　平</v>
          </cell>
          <cell r="G78">
            <v>52</v>
          </cell>
          <cell r="H78">
            <v>3607</v>
          </cell>
          <cell r="I78" t="str">
            <v>香　川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str">
            <v>○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3</v>
          </cell>
          <cell r="C79" t="str">
            <v>①</v>
          </cell>
          <cell r="D79">
            <v>2504</v>
          </cell>
          <cell r="E79" t="str">
            <v>野　坂</v>
          </cell>
          <cell r="F79" t="str">
            <v>飯　山</v>
          </cell>
          <cell r="G79">
            <v>51</v>
          </cell>
          <cell r="H79">
            <v>1504</v>
          </cell>
          <cell r="I79" t="str">
            <v>　森</v>
          </cell>
          <cell r="J79">
            <v>15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str">
            <v>○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3</v>
          </cell>
          <cell r="C80" t="str">
            <v>①</v>
          </cell>
          <cell r="D80">
            <v>2602</v>
          </cell>
          <cell r="E80" t="str">
            <v>宮　武</v>
          </cell>
          <cell r="F80" t="str">
            <v>坂　出</v>
          </cell>
          <cell r="G80">
            <v>50</v>
          </cell>
          <cell r="H80">
            <v>4010</v>
          </cell>
          <cell r="I80" t="str">
            <v>　関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str">
            <v>○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3</v>
          </cell>
          <cell r="C81" t="str">
            <v>①</v>
          </cell>
          <cell r="D81">
            <v>3608</v>
          </cell>
          <cell r="E81" t="str">
            <v>矢　野</v>
          </cell>
          <cell r="F81" t="str">
            <v>善　一</v>
          </cell>
          <cell r="G81">
            <v>49</v>
          </cell>
          <cell r="H81">
            <v>1803</v>
          </cell>
          <cell r="I81" t="str">
            <v>赤　澤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str">
            <v>○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D82">
            <v>3902</v>
          </cell>
          <cell r="E82" t="str">
            <v>中　所</v>
          </cell>
          <cell r="F82" t="str">
            <v>琴　平</v>
          </cell>
          <cell r="G82">
            <v>48</v>
          </cell>
          <cell r="H82">
            <v>1503</v>
          </cell>
          <cell r="I82" t="str">
            <v>泉　川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str">
            <v>○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1602</v>
          </cell>
          <cell r="E83" t="str">
            <v>大　野</v>
          </cell>
          <cell r="F83" t="str">
            <v>高桜井</v>
          </cell>
          <cell r="G83">
            <v>47</v>
          </cell>
          <cell r="H83">
            <v>3605</v>
          </cell>
          <cell r="I83" t="str">
            <v>槌　谷</v>
          </cell>
          <cell r="J83">
            <v>36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str">
            <v>○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4002</v>
          </cell>
          <cell r="E84" t="str">
            <v>豊　嶋</v>
          </cell>
          <cell r="F84" t="str">
            <v>高　瀬</v>
          </cell>
          <cell r="G84">
            <v>46</v>
          </cell>
          <cell r="H84">
            <v>1207</v>
          </cell>
          <cell r="I84" t="str">
            <v>宇　川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str">
            <v>○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4003</v>
          </cell>
          <cell r="E85" t="str">
            <v>藤　原</v>
          </cell>
          <cell r="F85" t="str">
            <v>高　瀬</v>
          </cell>
          <cell r="G85">
            <v>45</v>
          </cell>
          <cell r="H85">
            <v>2503</v>
          </cell>
          <cell r="I85" t="str">
            <v>土　田</v>
          </cell>
          <cell r="J85">
            <v>25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str">
            <v>○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3904</v>
          </cell>
          <cell r="E86" t="str">
            <v>宮　田</v>
          </cell>
          <cell r="F86" t="str">
            <v>琴　平</v>
          </cell>
          <cell r="G86">
            <v>44</v>
          </cell>
          <cell r="H86">
            <v>1002</v>
          </cell>
          <cell r="I86" t="str">
            <v>馬　場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str">
            <v>○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3907</v>
          </cell>
          <cell r="E87" t="str">
            <v>松　永</v>
          </cell>
          <cell r="F87" t="str">
            <v>琴　平</v>
          </cell>
          <cell r="G87">
            <v>43</v>
          </cell>
          <cell r="H87">
            <v>2502</v>
          </cell>
          <cell r="I87" t="str">
            <v>多田羅</v>
          </cell>
          <cell r="J87">
            <v>25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str">
            <v>○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C88" t="str">
            <v>②</v>
          </cell>
          <cell r="D88">
            <v>1206</v>
          </cell>
          <cell r="E88" t="str">
            <v>大　槻</v>
          </cell>
          <cell r="F88" t="str">
            <v>高中央</v>
          </cell>
          <cell r="G88">
            <v>42</v>
          </cell>
          <cell r="H88">
            <v>4402</v>
          </cell>
          <cell r="I88" t="str">
            <v>田　井</v>
          </cell>
          <cell r="J88">
            <v>44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str">
            <v>○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4008</v>
          </cell>
          <cell r="E89" t="str">
            <v>小　野</v>
          </cell>
          <cell r="F89" t="str">
            <v>高　瀬</v>
          </cell>
          <cell r="G89">
            <v>41</v>
          </cell>
          <cell r="H89">
            <v>1402</v>
          </cell>
          <cell r="I89" t="str">
            <v>久　保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str">
            <v>○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C90" t="str">
            <v>②</v>
          </cell>
          <cell r="D90">
            <v>3906</v>
          </cell>
          <cell r="E90" t="str">
            <v>一ツ屋</v>
          </cell>
          <cell r="F90" t="str">
            <v>琴　平</v>
          </cell>
          <cell r="G90">
            <v>40</v>
          </cell>
          <cell r="H90">
            <v>1205</v>
          </cell>
          <cell r="I90" t="str">
            <v>尾　崎</v>
          </cell>
          <cell r="J90">
            <v>12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str">
            <v>○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4004</v>
          </cell>
          <cell r="E91" t="str">
            <v>藤　田</v>
          </cell>
          <cell r="F91" t="str">
            <v>高　瀬</v>
          </cell>
          <cell r="G91">
            <v>39</v>
          </cell>
          <cell r="H91">
            <v>1003</v>
          </cell>
          <cell r="I91" t="str">
            <v>川　根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str">
            <v>○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C92" t="str">
            <v>②</v>
          </cell>
          <cell r="D92">
            <v>3603</v>
          </cell>
          <cell r="E92" t="str">
            <v>宮　武</v>
          </cell>
          <cell r="F92" t="str">
            <v>善　一</v>
          </cell>
          <cell r="G92">
            <v>38</v>
          </cell>
          <cell r="H92">
            <v>202</v>
          </cell>
          <cell r="I92" t="str">
            <v>丸　岡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str">
            <v>○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4007</v>
          </cell>
          <cell r="E93" t="str">
            <v>三　好</v>
          </cell>
          <cell r="F93" t="str">
            <v>高　瀬</v>
          </cell>
          <cell r="G93">
            <v>37</v>
          </cell>
          <cell r="H93">
            <v>4201</v>
          </cell>
          <cell r="I93" t="str">
            <v>大　廣</v>
          </cell>
          <cell r="J93">
            <v>42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str">
            <v>○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D94">
            <v>1004</v>
          </cell>
          <cell r="E94" t="str">
            <v>植　村美</v>
          </cell>
          <cell r="F94" t="str">
            <v>高松北</v>
          </cell>
          <cell r="G94">
            <v>36</v>
          </cell>
          <cell r="H94">
            <v>1802</v>
          </cell>
          <cell r="I94" t="str">
            <v>川　口</v>
          </cell>
          <cell r="J94">
            <v>18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str">
            <v>○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D95">
            <v>1306</v>
          </cell>
          <cell r="E95" t="str">
            <v>東　谷</v>
          </cell>
          <cell r="F95" t="str">
            <v>高松商</v>
          </cell>
          <cell r="G95">
            <v>35</v>
          </cell>
          <cell r="H95">
            <v>3903</v>
          </cell>
          <cell r="I95" t="str">
            <v>近　井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str">
            <v>○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4006</v>
          </cell>
          <cell r="E96" t="str">
            <v>冨　山</v>
          </cell>
          <cell r="F96" t="str">
            <v>高　瀬</v>
          </cell>
          <cell r="G96">
            <v>34</v>
          </cell>
          <cell r="H96">
            <v>3905</v>
          </cell>
          <cell r="I96" t="str">
            <v>三　村</v>
          </cell>
          <cell r="J96">
            <v>39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str">
            <v>○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D97">
            <v>2303</v>
          </cell>
          <cell r="E97" t="str">
            <v>細　谷</v>
          </cell>
          <cell r="F97" t="str">
            <v>高松西</v>
          </cell>
          <cell r="G97">
            <v>33</v>
          </cell>
          <cell r="H97">
            <v>4005</v>
          </cell>
          <cell r="I97" t="str">
            <v>大　西</v>
          </cell>
          <cell r="J97">
            <v>40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str">
            <v>○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D98">
            <v>1208</v>
          </cell>
          <cell r="E98" t="str">
            <v>南　原</v>
          </cell>
          <cell r="F98" t="str">
            <v>高中央</v>
          </cell>
          <cell r="G98">
            <v>32</v>
          </cell>
          <cell r="H98">
            <v>2501</v>
          </cell>
          <cell r="I98" t="str">
            <v>三　谷</v>
          </cell>
          <cell r="J98">
            <v>25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str">
            <v>○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1502</v>
          </cell>
          <cell r="E99" t="str">
            <v>稲　田</v>
          </cell>
          <cell r="F99" t="str">
            <v>高松一</v>
          </cell>
          <cell r="G99">
            <v>31</v>
          </cell>
          <cell r="H99">
            <v>1204</v>
          </cell>
          <cell r="I99" t="str">
            <v>津　川</v>
          </cell>
          <cell r="J99">
            <v>12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str">
            <v>○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2304</v>
          </cell>
          <cell r="E100" t="str">
            <v>矢　代</v>
          </cell>
          <cell r="F100" t="str">
            <v>高松西</v>
          </cell>
          <cell r="G100">
            <v>30</v>
          </cell>
          <cell r="H100">
            <v>3804</v>
          </cell>
          <cell r="I100" t="str">
            <v>上　原</v>
          </cell>
          <cell r="J100">
            <v>38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str">
            <v>○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D101">
            <v>4009</v>
          </cell>
          <cell r="E101" t="str">
            <v>水　口</v>
          </cell>
          <cell r="F101" t="str">
            <v>高　瀬</v>
          </cell>
          <cell r="G101">
            <v>29</v>
          </cell>
          <cell r="H101">
            <v>1305</v>
          </cell>
          <cell r="I101" t="str">
            <v>佐々木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str">
            <v>○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C102" t="str">
            <v>②</v>
          </cell>
          <cell r="D102">
            <v>3602</v>
          </cell>
          <cell r="E102" t="str">
            <v>高　原</v>
          </cell>
          <cell r="F102" t="str">
            <v>善　一</v>
          </cell>
          <cell r="G102">
            <v>28</v>
          </cell>
          <cell r="H102">
            <v>2601</v>
          </cell>
          <cell r="I102" t="str">
            <v>田　川</v>
          </cell>
          <cell r="J102">
            <v>26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str">
            <v>○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D103">
            <v>3908</v>
          </cell>
          <cell r="E103" t="str">
            <v>雉　尾</v>
          </cell>
          <cell r="F103" t="str">
            <v>琴　平</v>
          </cell>
          <cell r="G103">
            <v>27</v>
          </cell>
          <cell r="H103">
            <v>2302</v>
          </cell>
          <cell r="I103" t="str">
            <v>泉　川</v>
          </cell>
          <cell r="J103">
            <v>23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str">
            <v>○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D104">
            <v>203</v>
          </cell>
          <cell r="E104" t="str">
            <v>松　岡</v>
          </cell>
          <cell r="F104" t="str">
            <v>土　庄</v>
          </cell>
          <cell r="G104">
            <v>26</v>
          </cell>
          <cell r="H104">
            <v>3901</v>
          </cell>
          <cell r="I104" t="str">
            <v>渡　辺</v>
          </cell>
          <cell r="J104">
            <v>39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str">
            <v>○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D105">
            <v>1603</v>
          </cell>
          <cell r="E105" t="str">
            <v>筒　井</v>
          </cell>
          <cell r="F105" t="str">
            <v>高桜井</v>
          </cell>
          <cell r="G105">
            <v>25</v>
          </cell>
          <cell r="H105">
            <v>4001</v>
          </cell>
          <cell r="I105" t="str">
            <v>藤　川</v>
          </cell>
          <cell r="J105">
            <v>40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str">
            <v>○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C106" t="str">
            <v>②</v>
          </cell>
          <cell r="D106">
            <v>3604</v>
          </cell>
          <cell r="E106" t="str">
            <v>山　本</v>
          </cell>
          <cell r="F106" t="str">
            <v>善　一</v>
          </cell>
          <cell r="G106">
            <v>24</v>
          </cell>
          <cell r="H106">
            <v>3803</v>
          </cell>
          <cell r="I106" t="str">
            <v>図　司</v>
          </cell>
          <cell r="J106">
            <v>38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str">
            <v>○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C107" t="str">
            <v>②</v>
          </cell>
          <cell r="D107">
            <v>4303</v>
          </cell>
          <cell r="E107" t="str">
            <v>前　川</v>
          </cell>
          <cell r="F107" t="str">
            <v>観　一</v>
          </cell>
          <cell r="G107">
            <v>23</v>
          </cell>
          <cell r="H107">
            <v>3601</v>
          </cell>
          <cell r="I107" t="str">
            <v>花　岡</v>
          </cell>
          <cell r="J107">
            <v>36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str">
            <v>○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D108">
            <v>3606</v>
          </cell>
          <cell r="E108" t="str">
            <v>谷　口</v>
          </cell>
          <cell r="F108" t="str">
            <v>善　一</v>
          </cell>
          <cell r="G108">
            <v>22</v>
          </cell>
          <cell r="H108">
            <v>4101</v>
          </cell>
          <cell r="I108" t="str">
            <v>杉　浦</v>
          </cell>
          <cell r="J108">
            <v>41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str">
            <v>○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46"/>
  <sheetViews>
    <sheetView view="pageBreakPreview" zoomScale="60" workbookViewId="0" topLeftCell="A1">
      <selection activeCell="F15" sqref="F15"/>
    </sheetView>
  </sheetViews>
  <sheetFormatPr defaultColWidth="9.00390625" defaultRowHeight="18.75" customHeight="1"/>
  <cols>
    <col min="1" max="1" width="3.75390625" style="110" bestFit="1" customWidth="1"/>
    <col min="2" max="2" width="5.75390625" style="110" bestFit="1" customWidth="1"/>
    <col min="3" max="3" width="14.125" style="110" bestFit="1" customWidth="1"/>
    <col min="4" max="4" width="7.75390625" style="110" bestFit="1" customWidth="1"/>
    <col min="5" max="5" width="6.75390625" style="110" bestFit="1" customWidth="1"/>
    <col min="6" max="6" width="9.00390625" style="110" customWidth="1"/>
    <col min="7" max="7" width="3.75390625" style="110" bestFit="1" customWidth="1"/>
    <col min="8" max="8" width="5.75390625" style="110" bestFit="1" customWidth="1"/>
    <col min="9" max="9" width="14.125" style="110" bestFit="1" customWidth="1"/>
    <col min="10" max="10" width="7.75390625" style="110" bestFit="1" customWidth="1"/>
    <col min="11" max="11" width="6.75390625" style="110" bestFit="1" customWidth="1"/>
    <col min="12" max="16384" width="9.00390625" style="110" customWidth="1"/>
  </cols>
  <sheetData>
    <row r="1" spans="1:11" ht="18" customHeight="1">
      <c r="A1" s="183" t="s">
        <v>306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ht="18" customHeight="1" thickBot="1"/>
    <row r="3" spans="2:11" ht="18" customHeight="1">
      <c r="B3" s="114" t="s">
        <v>307</v>
      </c>
      <c r="C3" s="116" t="s">
        <v>349</v>
      </c>
      <c r="D3" s="126" t="s">
        <v>309</v>
      </c>
      <c r="E3" s="116">
        <v>126</v>
      </c>
      <c r="H3" s="114" t="s">
        <v>348</v>
      </c>
      <c r="I3" s="116" t="s">
        <v>349</v>
      </c>
      <c r="J3" s="126" t="s">
        <v>309</v>
      </c>
      <c r="K3" s="116">
        <v>12</v>
      </c>
    </row>
    <row r="4" spans="2:11" ht="18" customHeight="1">
      <c r="B4" s="117" t="s">
        <v>307</v>
      </c>
      <c r="C4" s="118" t="s">
        <v>349</v>
      </c>
      <c r="D4" s="127" t="s">
        <v>311</v>
      </c>
      <c r="E4" s="118">
        <v>64</v>
      </c>
      <c r="H4" s="117" t="s">
        <v>348</v>
      </c>
      <c r="I4" s="118" t="s">
        <v>349</v>
      </c>
      <c r="J4" s="127" t="s">
        <v>311</v>
      </c>
      <c r="K4" s="118">
        <v>32</v>
      </c>
    </row>
    <row r="5" spans="2:11" ht="18" customHeight="1">
      <c r="B5" s="117" t="s">
        <v>307</v>
      </c>
      <c r="C5" s="118" t="s">
        <v>349</v>
      </c>
      <c r="D5" s="127" t="s">
        <v>312</v>
      </c>
      <c r="E5" s="118">
        <v>32</v>
      </c>
      <c r="H5" s="117" t="s">
        <v>348</v>
      </c>
      <c r="I5" s="118" t="s">
        <v>349</v>
      </c>
      <c r="J5" s="127" t="s">
        <v>312</v>
      </c>
      <c r="K5" s="118">
        <v>16</v>
      </c>
    </row>
    <row r="6" spans="2:11" ht="18" customHeight="1">
      <c r="B6" s="117" t="s">
        <v>307</v>
      </c>
      <c r="C6" s="118" t="s">
        <v>349</v>
      </c>
      <c r="D6" s="127" t="s">
        <v>315</v>
      </c>
      <c r="E6" s="118">
        <v>16</v>
      </c>
      <c r="H6" s="117" t="s">
        <v>348</v>
      </c>
      <c r="I6" s="118" t="s">
        <v>349</v>
      </c>
      <c r="J6" s="127" t="s">
        <v>315</v>
      </c>
      <c r="K6" s="118">
        <v>8</v>
      </c>
    </row>
    <row r="7" spans="2:11" ht="18" customHeight="1">
      <c r="B7" s="117" t="s">
        <v>307</v>
      </c>
      <c r="C7" s="118" t="s">
        <v>349</v>
      </c>
      <c r="D7" s="127" t="s">
        <v>331</v>
      </c>
      <c r="E7" s="118">
        <v>8</v>
      </c>
      <c r="H7" s="117" t="s">
        <v>348</v>
      </c>
      <c r="I7" s="118" t="s">
        <v>349</v>
      </c>
      <c r="J7" s="127" t="s">
        <v>331</v>
      </c>
      <c r="K7" s="118">
        <v>4</v>
      </c>
    </row>
    <row r="8" spans="2:11" ht="18" customHeight="1">
      <c r="B8" s="117" t="s">
        <v>307</v>
      </c>
      <c r="C8" s="118" t="s">
        <v>349</v>
      </c>
      <c r="D8" s="127" t="s">
        <v>350</v>
      </c>
      <c r="E8" s="118">
        <v>4</v>
      </c>
      <c r="H8" s="117" t="s">
        <v>348</v>
      </c>
      <c r="I8" s="118" t="s">
        <v>349</v>
      </c>
      <c r="J8" s="127" t="s">
        <v>71</v>
      </c>
      <c r="K8" s="118">
        <v>2</v>
      </c>
    </row>
    <row r="9" spans="2:11" ht="18" customHeight="1">
      <c r="B9" s="117" t="s">
        <v>307</v>
      </c>
      <c r="C9" s="118" t="s">
        <v>349</v>
      </c>
      <c r="D9" s="127" t="s">
        <v>71</v>
      </c>
      <c r="E9" s="118">
        <v>2</v>
      </c>
      <c r="H9" s="117" t="s">
        <v>348</v>
      </c>
      <c r="I9" s="118" t="s">
        <v>349</v>
      </c>
      <c r="J9" s="127" t="s">
        <v>72</v>
      </c>
      <c r="K9" s="118">
        <v>1</v>
      </c>
    </row>
    <row r="10" spans="2:11" ht="18" customHeight="1" thickBot="1">
      <c r="B10" s="119" t="s">
        <v>307</v>
      </c>
      <c r="C10" s="120" t="s">
        <v>349</v>
      </c>
      <c r="D10" s="128" t="s">
        <v>72</v>
      </c>
      <c r="E10" s="120">
        <v>1</v>
      </c>
      <c r="H10" s="119"/>
      <c r="I10" s="120"/>
      <c r="J10" s="128"/>
      <c r="K10" s="120"/>
    </row>
    <row r="11" spans="2:11" ht="18" customHeight="1" thickBot="1" thickTop="1">
      <c r="B11" s="123"/>
      <c r="C11" s="125"/>
      <c r="D11" s="129" t="s">
        <v>351</v>
      </c>
      <c r="E11" s="125">
        <f>SUM(E3:E10)</f>
        <v>253</v>
      </c>
      <c r="H11" s="123"/>
      <c r="I11" s="125"/>
      <c r="J11" s="129" t="s">
        <v>351</v>
      </c>
      <c r="K11" s="125">
        <f>SUM(K3:K10)</f>
        <v>75</v>
      </c>
    </row>
    <row r="12" ht="18" customHeight="1" thickBot="1"/>
    <row r="13" spans="1:11" ht="18" customHeight="1">
      <c r="A13" s="114" t="s">
        <v>305</v>
      </c>
      <c r="B13" s="115" t="s">
        <v>307</v>
      </c>
      <c r="C13" s="116" t="s">
        <v>308</v>
      </c>
      <c r="D13" s="126" t="s">
        <v>309</v>
      </c>
      <c r="E13" s="116">
        <v>62</v>
      </c>
      <c r="G13" s="114" t="s">
        <v>347</v>
      </c>
      <c r="H13" s="115" t="s">
        <v>348</v>
      </c>
      <c r="I13" s="116" t="s">
        <v>308</v>
      </c>
      <c r="J13" s="126" t="s">
        <v>309</v>
      </c>
      <c r="K13" s="116">
        <v>4</v>
      </c>
    </row>
    <row r="14" spans="1:11" ht="18" customHeight="1">
      <c r="A14" s="117" t="s">
        <v>317</v>
      </c>
      <c r="B14" s="111" t="s">
        <v>307</v>
      </c>
      <c r="C14" s="118" t="s">
        <v>310</v>
      </c>
      <c r="D14" s="127" t="s">
        <v>309</v>
      </c>
      <c r="E14" s="118">
        <v>32</v>
      </c>
      <c r="G14" s="117" t="s">
        <v>317</v>
      </c>
      <c r="H14" s="111" t="s">
        <v>348</v>
      </c>
      <c r="I14" s="118" t="s">
        <v>310</v>
      </c>
      <c r="J14" s="127" t="s">
        <v>309</v>
      </c>
      <c r="K14" s="118">
        <v>16</v>
      </c>
    </row>
    <row r="15" spans="1:11" ht="18" customHeight="1">
      <c r="A15" s="117" t="s">
        <v>318</v>
      </c>
      <c r="B15" s="111" t="s">
        <v>307</v>
      </c>
      <c r="C15" s="118" t="s">
        <v>308</v>
      </c>
      <c r="D15" s="127" t="s">
        <v>311</v>
      </c>
      <c r="E15" s="118">
        <v>32</v>
      </c>
      <c r="G15" s="117" t="s">
        <v>318</v>
      </c>
      <c r="H15" s="111" t="s">
        <v>348</v>
      </c>
      <c r="I15" s="118" t="s">
        <v>308</v>
      </c>
      <c r="J15" s="127" t="s">
        <v>311</v>
      </c>
      <c r="K15" s="118">
        <v>4</v>
      </c>
    </row>
    <row r="16" spans="1:11" ht="18" customHeight="1">
      <c r="A16" s="117" t="s">
        <v>319</v>
      </c>
      <c r="B16" s="111" t="s">
        <v>307</v>
      </c>
      <c r="C16" s="118" t="s">
        <v>313</v>
      </c>
      <c r="D16" s="127" t="s">
        <v>309</v>
      </c>
      <c r="E16" s="118">
        <v>16</v>
      </c>
      <c r="G16" s="117" t="s">
        <v>319</v>
      </c>
      <c r="H16" s="111" t="s">
        <v>348</v>
      </c>
      <c r="I16" s="118" t="s">
        <v>314</v>
      </c>
      <c r="J16" s="127" t="s">
        <v>309</v>
      </c>
      <c r="K16" s="118">
        <v>8</v>
      </c>
    </row>
    <row r="17" spans="1:11" ht="18" customHeight="1">
      <c r="A17" s="117" t="s">
        <v>320</v>
      </c>
      <c r="B17" s="111" t="s">
        <v>307</v>
      </c>
      <c r="C17" s="118" t="s">
        <v>310</v>
      </c>
      <c r="D17" s="127" t="s">
        <v>311</v>
      </c>
      <c r="E17" s="118">
        <v>16</v>
      </c>
      <c r="G17" s="117" t="s">
        <v>320</v>
      </c>
      <c r="H17" s="111" t="s">
        <v>348</v>
      </c>
      <c r="I17" s="118" t="s">
        <v>310</v>
      </c>
      <c r="J17" s="127" t="s">
        <v>311</v>
      </c>
      <c r="K17" s="118">
        <v>8</v>
      </c>
    </row>
    <row r="18" spans="1:11" ht="18" customHeight="1">
      <c r="A18" s="117" t="s">
        <v>321</v>
      </c>
      <c r="B18" s="111" t="s">
        <v>307</v>
      </c>
      <c r="C18" s="118" t="s">
        <v>308</v>
      </c>
      <c r="D18" s="127" t="s">
        <v>312</v>
      </c>
      <c r="E18" s="118">
        <v>16</v>
      </c>
      <c r="G18" s="117" t="s">
        <v>321</v>
      </c>
      <c r="H18" s="111" t="s">
        <v>348</v>
      </c>
      <c r="I18" s="118" t="s">
        <v>308</v>
      </c>
      <c r="J18" s="127" t="s">
        <v>71</v>
      </c>
      <c r="K18" s="118">
        <v>2</v>
      </c>
    </row>
    <row r="19" spans="1:11" ht="18" customHeight="1">
      <c r="A19" s="117" t="s">
        <v>322</v>
      </c>
      <c r="B19" s="111" t="s">
        <v>307</v>
      </c>
      <c r="C19" s="118" t="s">
        <v>314</v>
      </c>
      <c r="D19" s="127" t="s">
        <v>309</v>
      </c>
      <c r="E19" s="118">
        <v>8</v>
      </c>
      <c r="G19" s="117" t="s">
        <v>322</v>
      </c>
      <c r="H19" s="111" t="s">
        <v>348</v>
      </c>
      <c r="I19" s="118" t="s">
        <v>316</v>
      </c>
      <c r="J19" s="127" t="s">
        <v>309</v>
      </c>
      <c r="K19" s="118">
        <v>4</v>
      </c>
    </row>
    <row r="20" spans="1:11" ht="18" customHeight="1">
      <c r="A20" s="117" t="s">
        <v>323</v>
      </c>
      <c r="B20" s="111" t="s">
        <v>307</v>
      </c>
      <c r="C20" s="118" t="s">
        <v>313</v>
      </c>
      <c r="D20" s="127" t="s">
        <v>311</v>
      </c>
      <c r="E20" s="118">
        <v>8</v>
      </c>
      <c r="G20" s="117" t="s">
        <v>323</v>
      </c>
      <c r="H20" s="111" t="s">
        <v>348</v>
      </c>
      <c r="I20" s="118" t="s">
        <v>314</v>
      </c>
      <c r="J20" s="127" t="s">
        <v>311</v>
      </c>
      <c r="K20" s="118">
        <v>4</v>
      </c>
    </row>
    <row r="21" spans="1:11" ht="18" customHeight="1">
      <c r="A21" s="117" t="s">
        <v>324</v>
      </c>
      <c r="B21" s="111" t="s">
        <v>307</v>
      </c>
      <c r="C21" s="118" t="s">
        <v>310</v>
      </c>
      <c r="D21" s="127" t="s">
        <v>312</v>
      </c>
      <c r="E21" s="118">
        <v>8</v>
      </c>
      <c r="G21" s="117" t="s">
        <v>324</v>
      </c>
      <c r="H21" s="111" t="s">
        <v>348</v>
      </c>
      <c r="I21" s="118" t="s">
        <v>310</v>
      </c>
      <c r="J21" s="127" t="s">
        <v>312</v>
      </c>
      <c r="K21" s="118">
        <v>4</v>
      </c>
    </row>
    <row r="22" spans="1:11" ht="18" customHeight="1">
      <c r="A22" s="117" t="s">
        <v>325</v>
      </c>
      <c r="B22" s="111" t="s">
        <v>307</v>
      </c>
      <c r="C22" s="118" t="s">
        <v>308</v>
      </c>
      <c r="D22" s="127" t="s">
        <v>315</v>
      </c>
      <c r="E22" s="118">
        <v>8</v>
      </c>
      <c r="G22" s="117" t="s">
        <v>325</v>
      </c>
      <c r="H22" s="111" t="s">
        <v>348</v>
      </c>
      <c r="I22" s="118" t="s">
        <v>308</v>
      </c>
      <c r="J22" s="127" t="s">
        <v>72</v>
      </c>
      <c r="K22" s="118">
        <v>1</v>
      </c>
    </row>
    <row r="23" spans="1:11" ht="18" customHeight="1">
      <c r="A23" s="117" t="s">
        <v>326</v>
      </c>
      <c r="B23" s="111" t="s">
        <v>307</v>
      </c>
      <c r="C23" s="118" t="s">
        <v>316</v>
      </c>
      <c r="D23" s="127" t="s">
        <v>309</v>
      </c>
      <c r="E23" s="118">
        <v>4</v>
      </c>
      <c r="G23" s="117" t="s">
        <v>326</v>
      </c>
      <c r="H23" s="111" t="s">
        <v>348</v>
      </c>
      <c r="I23" s="118" t="s">
        <v>332</v>
      </c>
      <c r="J23" s="127" t="s">
        <v>71</v>
      </c>
      <c r="K23" s="118">
        <v>2</v>
      </c>
    </row>
    <row r="24" spans="1:11" ht="18" customHeight="1">
      <c r="A24" s="117" t="s">
        <v>327</v>
      </c>
      <c r="B24" s="111" t="s">
        <v>307</v>
      </c>
      <c r="C24" s="118" t="s">
        <v>314</v>
      </c>
      <c r="D24" s="127" t="s">
        <v>311</v>
      </c>
      <c r="E24" s="118">
        <v>4</v>
      </c>
      <c r="G24" s="117" t="s">
        <v>327</v>
      </c>
      <c r="H24" s="111" t="s">
        <v>348</v>
      </c>
      <c r="I24" s="118" t="s">
        <v>316</v>
      </c>
      <c r="J24" s="127" t="s">
        <v>71</v>
      </c>
      <c r="K24" s="118">
        <v>2</v>
      </c>
    </row>
    <row r="25" spans="1:11" ht="18" customHeight="1">
      <c r="A25" s="117" t="s">
        <v>328</v>
      </c>
      <c r="B25" s="111" t="s">
        <v>307</v>
      </c>
      <c r="C25" s="118" t="s">
        <v>313</v>
      </c>
      <c r="D25" s="127" t="s">
        <v>312</v>
      </c>
      <c r="E25" s="118">
        <v>4</v>
      </c>
      <c r="G25" s="117" t="s">
        <v>328</v>
      </c>
      <c r="H25" s="111" t="s">
        <v>348</v>
      </c>
      <c r="I25" s="118" t="s">
        <v>314</v>
      </c>
      <c r="J25" s="127" t="s">
        <v>71</v>
      </c>
      <c r="K25" s="118">
        <v>2</v>
      </c>
    </row>
    <row r="26" spans="1:11" ht="18" customHeight="1">
      <c r="A26" s="117" t="s">
        <v>329</v>
      </c>
      <c r="B26" s="111" t="s">
        <v>307</v>
      </c>
      <c r="C26" s="118" t="s">
        <v>310</v>
      </c>
      <c r="D26" s="127" t="s">
        <v>315</v>
      </c>
      <c r="E26" s="118">
        <v>4</v>
      </c>
      <c r="G26" s="117" t="s">
        <v>329</v>
      </c>
      <c r="H26" s="111" t="s">
        <v>348</v>
      </c>
      <c r="I26" s="118" t="s">
        <v>310</v>
      </c>
      <c r="J26" s="127" t="s">
        <v>71</v>
      </c>
      <c r="K26" s="118">
        <v>2</v>
      </c>
    </row>
    <row r="27" spans="1:11" ht="18" customHeight="1">
      <c r="A27" s="117" t="s">
        <v>330</v>
      </c>
      <c r="B27" s="111" t="s">
        <v>307</v>
      </c>
      <c r="C27" s="118" t="s">
        <v>308</v>
      </c>
      <c r="D27" s="127" t="s">
        <v>331</v>
      </c>
      <c r="E27" s="118">
        <v>4</v>
      </c>
      <c r="G27" s="117" t="s">
        <v>330</v>
      </c>
      <c r="H27" s="111" t="s">
        <v>348</v>
      </c>
      <c r="I27" s="118" t="s">
        <v>339</v>
      </c>
      <c r="J27" s="127" t="s">
        <v>72</v>
      </c>
      <c r="K27" s="118">
        <v>1</v>
      </c>
    </row>
    <row r="28" spans="1:11" ht="18" customHeight="1">
      <c r="A28" s="117" t="s">
        <v>333</v>
      </c>
      <c r="B28" s="111" t="s">
        <v>307</v>
      </c>
      <c r="C28" s="118" t="s">
        <v>332</v>
      </c>
      <c r="D28" s="127" t="s">
        <v>71</v>
      </c>
      <c r="E28" s="118">
        <v>2</v>
      </c>
      <c r="G28" s="117" t="s">
        <v>333</v>
      </c>
      <c r="H28" s="111" t="s">
        <v>348</v>
      </c>
      <c r="I28" s="118" t="s">
        <v>332</v>
      </c>
      <c r="J28" s="127" t="s">
        <v>72</v>
      </c>
      <c r="K28" s="118">
        <v>1</v>
      </c>
    </row>
    <row r="29" spans="1:11" ht="18" customHeight="1">
      <c r="A29" s="117" t="s">
        <v>334</v>
      </c>
      <c r="B29" s="111" t="s">
        <v>307</v>
      </c>
      <c r="C29" s="118" t="s">
        <v>316</v>
      </c>
      <c r="D29" s="127" t="s">
        <v>71</v>
      </c>
      <c r="E29" s="118">
        <v>2</v>
      </c>
      <c r="G29" s="117" t="s">
        <v>334</v>
      </c>
      <c r="H29" s="111" t="s">
        <v>348</v>
      </c>
      <c r="I29" s="118" t="s">
        <v>316</v>
      </c>
      <c r="J29" s="127" t="s">
        <v>72</v>
      </c>
      <c r="K29" s="118">
        <v>1</v>
      </c>
    </row>
    <row r="30" spans="1:11" ht="18" customHeight="1">
      <c r="A30" s="117" t="s">
        <v>335</v>
      </c>
      <c r="B30" s="111" t="s">
        <v>307</v>
      </c>
      <c r="C30" s="118" t="s">
        <v>314</v>
      </c>
      <c r="D30" s="127" t="s">
        <v>71</v>
      </c>
      <c r="E30" s="118">
        <v>2</v>
      </c>
      <c r="G30" s="117" t="s">
        <v>335</v>
      </c>
      <c r="H30" s="111" t="s">
        <v>348</v>
      </c>
      <c r="I30" s="118" t="s">
        <v>314</v>
      </c>
      <c r="J30" s="127" t="s">
        <v>72</v>
      </c>
      <c r="K30" s="118">
        <v>1</v>
      </c>
    </row>
    <row r="31" spans="1:11" ht="18" customHeight="1">
      <c r="A31" s="117" t="s">
        <v>336</v>
      </c>
      <c r="B31" s="111" t="s">
        <v>307</v>
      </c>
      <c r="C31" s="118" t="s">
        <v>313</v>
      </c>
      <c r="D31" s="127" t="s">
        <v>71</v>
      </c>
      <c r="E31" s="118">
        <v>2</v>
      </c>
      <c r="G31" s="117" t="s">
        <v>336</v>
      </c>
      <c r="H31" s="111" t="s">
        <v>348</v>
      </c>
      <c r="I31" s="118" t="s">
        <v>310</v>
      </c>
      <c r="J31" s="127" t="s">
        <v>72</v>
      </c>
      <c r="K31" s="118">
        <v>1</v>
      </c>
    </row>
    <row r="32" spans="1:11" ht="18" customHeight="1">
      <c r="A32" s="117" t="s">
        <v>337</v>
      </c>
      <c r="B32" s="111" t="s">
        <v>307</v>
      </c>
      <c r="C32" s="118" t="s">
        <v>310</v>
      </c>
      <c r="D32" s="127" t="s">
        <v>71</v>
      </c>
      <c r="E32" s="118">
        <v>2</v>
      </c>
      <c r="G32" s="117"/>
      <c r="H32" s="111"/>
      <c r="I32" s="118"/>
      <c r="J32" s="127"/>
      <c r="K32" s="118"/>
    </row>
    <row r="33" spans="1:11" ht="18" customHeight="1">
      <c r="A33" s="117" t="s">
        <v>338</v>
      </c>
      <c r="B33" s="111" t="s">
        <v>307</v>
      </c>
      <c r="C33" s="118" t="s">
        <v>308</v>
      </c>
      <c r="D33" s="127" t="s">
        <v>71</v>
      </c>
      <c r="E33" s="118">
        <v>2</v>
      </c>
      <c r="G33" s="117"/>
      <c r="H33" s="111"/>
      <c r="I33" s="118"/>
      <c r="J33" s="127"/>
      <c r="K33" s="118"/>
    </row>
    <row r="34" spans="1:11" ht="18" customHeight="1">
      <c r="A34" s="117" t="s">
        <v>340</v>
      </c>
      <c r="B34" s="111" t="s">
        <v>307</v>
      </c>
      <c r="C34" s="118" t="s">
        <v>339</v>
      </c>
      <c r="D34" s="127" t="s">
        <v>72</v>
      </c>
      <c r="E34" s="118">
        <v>1</v>
      </c>
      <c r="G34" s="117"/>
      <c r="H34" s="111"/>
      <c r="I34" s="118"/>
      <c r="J34" s="127"/>
      <c r="K34" s="118"/>
    </row>
    <row r="35" spans="1:11" ht="18" customHeight="1">
      <c r="A35" s="117" t="s">
        <v>341</v>
      </c>
      <c r="B35" s="111" t="s">
        <v>307</v>
      </c>
      <c r="C35" s="118" t="s">
        <v>332</v>
      </c>
      <c r="D35" s="127" t="s">
        <v>72</v>
      </c>
      <c r="E35" s="118">
        <v>1</v>
      </c>
      <c r="G35" s="117"/>
      <c r="H35" s="111"/>
      <c r="I35" s="118"/>
      <c r="J35" s="127"/>
      <c r="K35" s="118"/>
    </row>
    <row r="36" spans="1:11" ht="18" customHeight="1">
      <c r="A36" s="117" t="s">
        <v>342</v>
      </c>
      <c r="B36" s="111" t="s">
        <v>307</v>
      </c>
      <c r="C36" s="118" t="s">
        <v>316</v>
      </c>
      <c r="D36" s="127" t="s">
        <v>72</v>
      </c>
      <c r="E36" s="118">
        <v>1</v>
      </c>
      <c r="G36" s="117"/>
      <c r="H36" s="111"/>
      <c r="I36" s="118"/>
      <c r="J36" s="127"/>
      <c r="K36" s="118"/>
    </row>
    <row r="37" spans="1:11" ht="18" customHeight="1">
      <c r="A37" s="117" t="s">
        <v>343</v>
      </c>
      <c r="B37" s="111" t="s">
        <v>307</v>
      </c>
      <c r="C37" s="118" t="s">
        <v>314</v>
      </c>
      <c r="D37" s="127" t="s">
        <v>72</v>
      </c>
      <c r="E37" s="118">
        <v>1</v>
      </c>
      <c r="G37" s="117"/>
      <c r="H37" s="111"/>
      <c r="I37" s="118"/>
      <c r="J37" s="127"/>
      <c r="K37" s="118"/>
    </row>
    <row r="38" spans="1:11" ht="18" customHeight="1">
      <c r="A38" s="117" t="s">
        <v>344</v>
      </c>
      <c r="B38" s="111" t="s">
        <v>307</v>
      </c>
      <c r="C38" s="118" t="s">
        <v>313</v>
      </c>
      <c r="D38" s="127" t="s">
        <v>72</v>
      </c>
      <c r="E38" s="118">
        <v>1</v>
      </c>
      <c r="G38" s="117"/>
      <c r="H38" s="111"/>
      <c r="I38" s="118"/>
      <c r="J38" s="127"/>
      <c r="K38" s="118"/>
    </row>
    <row r="39" spans="1:11" ht="18" customHeight="1">
      <c r="A39" s="117" t="s">
        <v>345</v>
      </c>
      <c r="B39" s="111" t="s">
        <v>307</v>
      </c>
      <c r="C39" s="118" t="s">
        <v>310</v>
      </c>
      <c r="D39" s="127" t="s">
        <v>72</v>
      </c>
      <c r="E39" s="118">
        <v>1</v>
      </c>
      <c r="G39" s="117"/>
      <c r="H39" s="111"/>
      <c r="I39" s="118"/>
      <c r="J39" s="127"/>
      <c r="K39" s="118"/>
    </row>
    <row r="40" spans="1:11" ht="18" customHeight="1" thickBot="1">
      <c r="A40" s="119" t="s">
        <v>346</v>
      </c>
      <c r="B40" s="112" t="s">
        <v>307</v>
      </c>
      <c r="C40" s="120" t="s">
        <v>308</v>
      </c>
      <c r="D40" s="128" t="s">
        <v>72</v>
      </c>
      <c r="E40" s="120">
        <v>1</v>
      </c>
      <c r="G40" s="119"/>
      <c r="H40" s="112"/>
      <c r="I40" s="120"/>
      <c r="J40" s="128"/>
      <c r="K40" s="120"/>
    </row>
    <row r="41" spans="1:11" ht="18" customHeight="1" thickBot="1" thickTop="1">
      <c r="A41" s="121"/>
      <c r="B41" s="113"/>
      <c r="C41" s="122"/>
      <c r="D41" s="130" t="s">
        <v>351</v>
      </c>
      <c r="E41" s="122">
        <f>SUM(E13:E40)</f>
        <v>245</v>
      </c>
      <c r="G41" s="121"/>
      <c r="H41" s="113"/>
      <c r="I41" s="122"/>
      <c r="J41" s="130" t="s">
        <v>351</v>
      </c>
      <c r="K41" s="122">
        <f>SUM(K13:K40)</f>
        <v>68</v>
      </c>
    </row>
    <row r="42" spans="1:11" ht="18.75" customHeight="1" thickBot="1" thickTop="1">
      <c r="A42" s="123"/>
      <c r="B42" s="124"/>
      <c r="C42" s="125"/>
      <c r="D42" s="129" t="s">
        <v>352</v>
      </c>
      <c r="E42" s="125">
        <f>SUM(E41,E11)</f>
        <v>498</v>
      </c>
      <c r="G42" s="123"/>
      <c r="H42" s="124"/>
      <c r="I42" s="125"/>
      <c r="J42" s="129" t="s">
        <v>352</v>
      </c>
      <c r="K42" s="125">
        <f>SUM(K41,K11)</f>
        <v>143</v>
      </c>
    </row>
    <row r="43" spans="1:11" ht="18.75" customHeight="1">
      <c r="A43" s="7"/>
      <c r="B43" s="7"/>
      <c r="C43" s="7"/>
      <c r="D43" s="7"/>
      <c r="E43" s="110">
        <f>E42/K42</f>
        <v>3.4825174825174825</v>
      </c>
      <c r="G43" s="7"/>
      <c r="H43" s="7"/>
      <c r="I43" s="7"/>
      <c r="J43" s="7"/>
      <c r="K43" s="110">
        <v>1</v>
      </c>
    </row>
    <row r="44" spans="1:11" ht="18.75" customHeight="1">
      <c r="A44" s="7"/>
      <c r="B44" s="7"/>
      <c r="C44" s="7"/>
      <c r="D44" s="7"/>
      <c r="E44" s="7">
        <f>30*E43/(E43+K43)</f>
        <v>23.307332293291733</v>
      </c>
      <c r="G44" s="7"/>
      <c r="H44" s="7"/>
      <c r="I44" s="7"/>
      <c r="J44" s="7"/>
      <c r="K44" s="7">
        <f>30*K43/(E43+K43)</f>
        <v>6.692667706708268</v>
      </c>
    </row>
    <row r="45" spans="10:11" ht="18.75" customHeight="1">
      <c r="J45" s="131" t="s">
        <v>353</v>
      </c>
      <c r="K45" s="110">
        <f>K42*1.2</f>
        <v>171.6</v>
      </c>
    </row>
    <row r="46" spans="5:11" ht="18.75" customHeight="1">
      <c r="E46" s="110">
        <f>E42/K45</f>
        <v>2.902097902097902</v>
      </c>
      <c r="K46" s="110">
        <v>1</v>
      </c>
    </row>
  </sheetData>
  <mergeCells count="1">
    <mergeCell ref="A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B1:BU146"/>
  <sheetViews>
    <sheetView tabSelected="1" view="pageBreakPreview" zoomScale="70" zoomScaleNormal="55" zoomScaleSheetLayoutView="70" workbookViewId="0" topLeftCell="A70">
      <selection activeCell="Q82" sqref="Q8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96" customWidth="1"/>
    <col min="5" max="5" width="1.625" style="97" customWidth="1"/>
    <col min="6" max="6" width="6.625" style="98" customWidth="1"/>
    <col min="7" max="7" width="1.625" style="97" customWidth="1"/>
    <col min="8" max="30" width="2.625" style="4" customWidth="1"/>
    <col min="31" max="31" width="0" style="4" hidden="1" customWidth="1"/>
    <col min="32" max="32" width="9.125" style="96" customWidth="1"/>
    <col min="33" max="33" width="1.625" style="97" customWidth="1"/>
    <col min="34" max="34" width="6.625" style="98" customWidth="1"/>
    <col min="35" max="35" width="1.625" style="97" customWidth="1"/>
    <col min="36" max="36" width="4.125" style="5" customWidth="1"/>
    <col min="37" max="38" width="2.625" style="4" customWidth="1"/>
    <col min="39" max="39" width="4.125" style="5" customWidth="1"/>
    <col min="40" max="40" width="0" style="4" hidden="1" customWidth="1"/>
    <col min="41" max="41" width="9.125" style="96" customWidth="1"/>
    <col min="42" max="42" width="1.625" style="97" customWidth="1"/>
    <col min="43" max="43" width="6.625" style="98" customWidth="1"/>
    <col min="44" max="44" width="1.625" style="97" customWidth="1"/>
    <col min="45" max="67" width="2.625" style="4" customWidth="1"/>
    <col min="68" max="68" width="0" style="4" hidden="1" customWidth="1"/>
    <col min="69" max="69" width="9.125" style="96" customWidth="1"/>
    <col min="70" max="70" width="1.625" style="97" customWidth="1"/>
    <col min="71" max="71" width="6.625" style="98" customWidth="1"/>
    <col min="72" max="72" width="1.625" style="97" customWidth="1"/>
    <col min="73" max="73" width="4.125" style="5" customWidth="1"/>
    <col min="74" max="74" width="2.625" style="4" customWidth="1"/>
    <col min="75" max="77" width="9.00390625" style="4" customWidth="1"/>
    <col min="78" max="16384" width="9.00390625" style="2" customWidth="1"/>
  </cols>
  <sheetData>
    <row r="1" spans="4:73" ht="30" customHeight="1">
      <c r="D1" s="174" t="s">
        <v>118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8">
        <v>1</v>
      </c>
      <c r="BT1" s="185"/>
      <c r="BU1" s="185"/>
    </row>
    <row r="3" spans="31:73" ht="24.75" customHeight="1">
      <c r="AE3" s="177" t="s">
        <v>3</v>
      </c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BM3" s="176" t="s">
        <v>298</v>
      </c>
      <c r="BN3" s="175"/>
      <c r="BO3" s="175"/>
      <c r="BP3" s="175"/>
      <c r="BQ3" s="175"/>
      <c r="BR3" s="175"/>
      <c r="BS3" s="175"/>
      <c r="BT3" s="175"/>
      <c r="BU3" s="175"/>
    </row>
    <row r="4" spans="65:73" ht="15">
      <c r="BM4" s="176" t="s">
        <v>0</v>
      </c>
      <c r="BN4" s="175"/>
      <c r="BO4" s="175"/>
      <c r="BP4" s="175"/>
      <c r="BQ4" s="175"/>
      <c r="BR4" s="175"/>
      <c r="BS4" s="175"/>
      <c r="BT4" s="175"/>
      <c r="BU4" s="175"/>
    </row>
    <row r="6" spans="2:73" ht="12" customHeight="1" thickBot="1">
      <c r="B6" s="194">
        <v>1</v>
      </c>
      <c r="D6" s="192" t="s">
        <v>120</v>
      </c>
      <c r="E6" s="191" t="s">
        <v>1</v>
      </c>
      <c r="F6" s="193" t="s">
        <v>121</v>
      </c>
      <c r="G6" s="191" t="s">
        <v>2</v>
      </c>
      <c r="H6" s="80"/>
      <c r="I6" s="80"/>
      <c r="J6" s="7"/>
      <c r="K6" s="7"/>
      <c r="L6" s="7"/>
      <c r="M6" s="7"/>
      <c r="Q6" s="94"/>
      <c r="R6" s="195" t="s">
        <v>358</v>
      </c>
      <c r="S6" s="195"/>
      <c r="T6" s="195"/>
      <c r="U6" s="94"/>
      <c r="Y6" s="7"/>
      <c r="Z6" s="7"/>
      <c r="AA6" s="7"/>
      <c r="AB6" s="7"/>
      <c r="AC6" s="7"/>
      <c r="AD6" s="80"/>
      <c r="AF6" s="192" t="s">
        <v>122</v>
      </c>
      <c r="AG6" s="191" t="s">
        <v>1</v>
      </c>
      <c r="AH6" s="193" t="s">
        <v>13</v>
      </c>
      <c r="AI6" s="191" t="s">
        <v>2</v>
      </c>
      <c r="AJ6" s="190">
        <v>32</v>
      </c>
      <c r="AM6" s="190">
        <v>64</v>
      </c>
      <c r="AO6" s="192" t="s">
        <v>123</v>
      </c>
      <c r="AP6" s="191" t="s">
        <v>1</v>
      </c>
      <c r="AQ6" s="193" t="s">
        <v>53</v>
      </c>
      <c r="AR6" s="191" t="s">
        <v>2</v>
      </c>
      <c r="AS6" s="80"/>
      <c r="AT6" s="7"/>
      <c r="AU6" s="7"/>
      <c r="AV6" s="7"/>
      <c r="AW6" s="7"/>
      <c r="AX6" s="7"/>
      <c r="BB6" s="20"/>
      <c r="BF6" s="20"/>
      <c r="BJ6" s="7"/>
      <c r="BK6" s="7"/>
      <c r="BL6" s="7"/>
      <c r="BM6" s="7"/>
      <c r="BN6" s="7"/>
      <c r="BO6" s="80"/>
      <c r="BQ6" s="192" t="s">
        <v>124</v>
      </c>
      <c r="BR6" s="191" t="s">
        <v>1</v>
      </c>
      <c r="BS6" s="193" t="s">
        <v>13</v>
      </c>
      <c r="BT6" s="191" t="s">
        <v>2</v>
      </c>
      <c r="BU6" s="190">
        <v>96</v>
      </c>
    </row>
    <row r="7" spans="2:73" ht="12" customHeight="1" thickBot="1" thickTop="1">
      <c r="B7" s="194"/>
      <c r="D7" s="192"/>
      <c r="E7" s="191"/>
      <c r="F7" s="193"/>
      <c r="G7" s="191"/>
      <c r="H7" s="7"/>
      <c r="I7" s="7"/>
      <c r="J7" s="81"/>
      <c r="K7" s="7"/>
      <c r="L7" s="7"/>
      <c r="M7" s="7"/>
      <c r="Q7" s="94"/>
      <c r="R7" s="195"/>
      <c r="S7" s="195"/>
      <c r="T7" s="195"/>
      <c r="U7" s="94"/>
      <c r="Y7" s="7"/>
      <c r="Z7" s="7"/>
      <c r="AA7" s="7"/>
      <c r="AB7" s="7"/>
      <c r="AC7" s="87"/>
      <c r="AD7" s="7"/>
      <c r="AF7" s="192"/>
      <c r="AG7" s="191"/>
      <c r="AH7" s="193"/>
      <c r="AI7" s="191"/>
      <c r="AJ7" s="190"/>
      <c r="AM7" s="190"/>
      <c r="AO7" s="192"/>
      <c r="AP7" s="191"/>
      <c r="AQ7" s="193"/>
      <c r="AR7" s="191"/>
      <c r="AS7" s="7"/>
      <c r="AT7" s="81"/>
      <c r="AU7" s="7"/>
      <c r="AV7" s="7"/>
      <c r="AW7" s="7"/>
      <c r="AX7" s="7"/>
      <c r="AZ7" s="145" t="s">
        <v>354</v>
      </c>
      <c r="BA7" s="146"/>
      <c r="BB7" s="184">
        <v>4</v>
      </c>
      <c r="BC7" s="185"/>
      <c r="BE7" s="187">
        <v>11</v>
      </c>
      <c r="BF7" s="188"/>
      <c r="BG7" s="147" t="s">
        <v>355</v>
      </c>
      <c r="BH7" s="145"/>
      <c r="BJ7" s="7"/>
      <c r="BK7" s="7"/>
      <c r="BL7" s="7"/>
      <c r="BM7" s="7"/>
      <c r="BN7" s="87"/>
      <c r="BO7" s="7"/>
      <c r="BQ7" s="192"/>
      <c r="BR7" s="191"/>
      <c r="BS7" s="193"/>
      <c r="BT7" s="191"/>
      <c r="BU7" s="190"/>
    </row>
    <row r="8" spans="2:73" ht="12" customHeight="1" thickTop="1">
      <c r="B8" s="194">
        <v>2</v>
      </c>
      <c r="D8" s="192" t="s">
        <v>125</v>
      </c>
      <c r="E8" s="191" t="s">
        <v>1</v>
      </c>
      <c r="F8" s="193" t="s">
        <v>11</v>
      </c>
      <c r="G8" s="191" t="s">
        <v>2</v>
      </c>
      <c r="H8" s="9"/>
      <c r="I8" s="7"/>
      <c r="J8" s="16"/>
      <c r="K8" s="88"/>
      <c r="L8" s="7"/>
      <c r="M8" s="7"/>
      <c r="Q8" s="94"/>
      <c r="R8" s="195"/>
      <c r="S8" s="195"/>
      <c r="T8" s="195"/>
      <c r="U8" s="94"/>
      <c r="Y8" s="7"/>
      <c r="Z8" s="7"/>
      <c r="AA8" s="7"/>
      <c r="AB8" s="90"/>
      <c r="AC8" s="15"/>
      <c r="AD8" s="14"/>
      <c r="AF8" s="192" t="s">
        <v>96</v>
      </c>
      <c r="AG8" s="191" t="s">
        <v>1</v>
      </c>
      <c r="AH8" s="193" t="s">
        <v>54</v>
      </c>
      <c r="AI8" s="191" t="s">
        <v>2</v>
      </c>
      <c r="AJ8" s="190">
        <v>33</v>
      </c>
      <c r="AM8" s="190">
        <v>65</v>
      </c>
      <c r="AO8" s="192" t="s">
        <v>126</v>
      </c>
      <c r="AP8" s="191" t="s">
        <v>1</v>
      </c>
      <c r="AQ8" s="193" t="s">
        <v>121</v>
      </c>
      <c r="AR8" s="191" t="s">
        <v>2</v>
      </c>
      <c r="AS8" s="11"/>
      <c r="AT8" s="16"/>
      <c r="AU8" s="88"/>
      <c r="AV8" s="7"/>
      <c r="AW8" s="7"/>
      <c r="AX8" s="7"/>
      <c r="AZ8" s="145"/>
      <c r="BA8" s="146"/>
      <c r="BB8" s="186"/>
      <c r="BC8" s="185"/>
      <c r="BD8" s="23"/>
      <c r="BE8" s="185"/>
      <c r="BF8" s="188"/>
      <c r="BG8" s="147"/>
      <c r="BH8" s="145"/>
      <c r="BJ8" s="7"/>
      <c r="BK8" s="7"/>
      <c r="BL8" s="7"/>
      <c r="BM8" s="90"/>
      <c r="BN8" s="15"/>
      <c r="BO8" s="14"/>
      <c r="BQ8" s="192" t="s">
        <v>127</v>
      </c>
      <c r="BR8" s="191" t="s">
        <v>1</v>
      </c>
      <c r="BS8" s="193" t="s">
        <v>24</v>
      </c>
      <c r="BT8" s="191" t="s">
        <v>2</v>
      </c>
      <c r="BU8" s="190">
        <v>97</v>
      </c>
    </row>
    <row r="9" spans="2:73" ht="12" customHeight="1" thickBot="1">
      <c r="B9" s="194"/>
      <c r="D9" s="192"/>
      <c r="E9" s="191"/>
      <c r="F9" s="193"/>
      <c r="G9" s="191"/>
      <c r="H9" s="7"/>
      <c r="I9" s="82"/>
      <c r="J9" s="16"/>
      <c r="K9" s="88"/>
      <c r="L9" s="7"/>
      <c r="M9" s="7"/>
      <c r="Q9" s="94"/>
      <c r="R9" s="195"/>
      <c r="S9" s="195"/>
      <c r="T9" s="195"/>
      <c r="U9" s="94"/>
      <c r="Y9" s="7"/>
      <c r="Z9" s="7"/>
      <c r="AA9" s="7"/>
      <c r="AB9" s="87"/>
      <c r="AC9" s="7"/>
      <c r="AD9" s="7"/>
      <c r="AF9" s="192"/>
      <c r="AG9" s="191"/>
      <c r="AH9" s="193"/>
      <c r="AI9" s="191"/>
      <c r="AJ9" s="190"/>
      <c r="AM9" s="190"/>
      <c r="AO9" s="192"/>
      <c r="AP9" s="191"/>
      <c r="AQ9" s="193"/>
      <c r="AR9" s="191"/>
      <c r="AS9" s="7"/>
      <c r="AT9" s="7"/>
      <c r="AU9" s="81"/>
      <c r="AV9" s="7"/>
      <c r="AW9" s="7"/>
      <c r="AX9" s="7"/>
      <c r="AZ9" s="145"/>
      <c r="BA9" s="146"/>
      <c r="BB9" s="184">
        <v>11</v>
      </c>
      <c r="BC9" s="185"/>
      <c r="BE9" s="187">
        <v>7</v>
      </c>
      <c r="BF9" s="188"/>
      <c r="BG9" s="147"/>
      <c r="BH9" s="145"/>
      <c r="BJ9" s="7"/>
      <c r="BK9" s="7"/>
      <c r="BL9" s="7"/>
      <c r="BM9" s="87"/>
      <c r="BN9" s="7"/>
      <c r="BO9" s="17"/>
      <c r="BQ9" s="192"/>
      <c r="BR9" s="191"/>
      <c r="BS9" s="193"/>
      <c r="BT9" s="191"/>
      <c r="BU9" s="190"/>
    </row>
    <row r="10" spans="2:73" ht="12" customHeight="1" thickBot="1" thickTop="1">
      <c r="B10" s="194">
        <v>3</v>
      </c>
      <c r="D10" s="192" t="s">
        <v>128</v>
      </c>
      <c r="E10" s="191" t="s">
        <v>1</v>
      </c>
      <c r="F10" s="193" t="s">
        <v>21</v>
      </c>
      <c r="G10" s="191" t="s">
        <v>2</v>
      </c>
      <c r="H10" s="80"/>
      <c r="I10" s="83"/>
      <c r="J10" s="7"/>
      <c r="K10" s="88"/>
      <c r="L10" s="7"/>
      <c r="M10" s="7"/>
      <c r="Q10" s="94"/>
      <c r="R10" s="195"/>
      <c r="S10" s="195"/>
      <c r="T10" s="195"/>
      <c r="U10" s="94"/>
      <c r="Y10" s="7"/>
      <c r="Z10" s="7"/>
      <c r="AA10" s="90"/>
      <c r="AB10" s="15"/>
      <c r="AC10" s="7"/>
      <c r="AD10" s="9"/>
      <c r="AF10" s="192" t="s">
        <v>112</v>
      </c>
      <c r="AG10" s="191" t="s">
        <v>1</v>
      </c>
      <c r="AH10" s="193" t="s">
        <v>38</v>
      </c>
      <c r="AI10" s="191" t="s">
        <v>2</v>
      </c>
      <c r="AJ10" s="190">
        <v>34</v>
      </c>
      <c r="AM10" s="190">
        <v>66</v>
      </c>
      <c r="AO10" s="192" t="s">
        <v>129</v>
      </c>
      <c r="AP10" s="191" t="s">
        <v>1</v>
      </c>
      <c r="AQ10" s="193" t="s">
        <v>27</v>
      </c>
      <c r="AR10" s="191" t="s">
        <v>2</v>
      </c>
      <c r="AS10" s="80"/>
      <c r="AT10" s="15"/>
      <c r="AU10" s="16"/>
      <c r="AV10" s="88"/>
      <c r="AW10" s="7"/>
      <c r="AX10" s="7"/>
      <c r="AZ10" s="145"/>
      <c r="BA10" s="146"/>
      <c r="BB10" s="186"/>
      <c r="BC10" s="185"/>
      <c r="BD10" s="23"/>
      <c r="BE10" s="185"/>
      <c r="BF10" s="188"/>
      <c r="BG10" s="147"/>
      <c r="BH10" s="145"/>
      <c r="BJ10" s="7"/>
      <c r="BK10" s="7"/>
      <c r="BL10" s="7"/>
      <c r="BM10" s="19"/>
      <c r="BN10" s="16"/>
      <c r="BO10" s="9"/>
      <c r="BQ10" s="192" t="s">
        <v>130</v>
      </c>
      <c r="BR10" s="191" t="s">
        <v>1</v>
      </c>
      <c r="BS10" s="193" t="s">
        <v>37</v>
      </c>
      <c r="BT10" s="191" t="s">
        <v>2</v>
      </c>
      <c r="BU10" s="190">
        <v>98</v>
      </c>
    </row>
    <row r="11" spans="2:73" ht="12" customHeight="1" thickBot="1" thickTop="1">
      <c r="B11" s="194"/>
      <c r="D11" s="192"/>
      <c r="E11" s="191"/>
      <c r="F11" s="193"/>
      <c r="G11" s="191"/>
      <c r="H11" s="7"/>
      <c r="I11" s="7"/>
      <c r="J11" s="7"/>
      <c r="K11" s="81"/>
      <c r="L11" s="7"/>
      <c r="M11" s="7"/>
      <c r="Q11" s="95"/>
      <c r="R11" s="196" t="s">
        <v>360</v>
      </c>
      <c r="S11" s="196"/>
      <c r="T11" s="196"/>
      <c r="U11" s="95"/>
      <c r="Y11" s="7"/>
      <c r="Z11" s="7"/>
      <c r="AA11" s="90"/>
      <c r="AB11" s="15"/>
      <c r="AC11" s="82"/>
      <c r="AD11" s="12"/>
      <c r="AF11" s="192"/>
      <c r="AG11" s="191"/>
      <c r="AH11" s="193"/>
      <c r="AI11" s="191"/>
      <c r="AJ11" s="190"/>
      <c r="AM11" s="190"/>
      <c r="AO11" s="192"/>
      <c r="AP11" s="191"/>
      <c r="AQ11" s="193"/>
      <c r="AR11" s="191"/>
      <c r="AS11" s="7"/>
      <c r="AT11" s="84"/>
      <c r="AU11" s="16"/>
      <c r="AV11" s="88"/>
      <c r="AW11" s="7"/>
      <c r="AX11" s="7"/>
      <c r="AZ11" s="145"/>
      <c r="BA11" s="146"/>
      <c r="BB11" s="184">
        <v>13</v>
      </c>
      <c r="BC11" s="185"/>
      <c r="BE11" s="187">
        <v>15</v>
      </c>
      <c r="BF11" s="188"/>
      <c r="BG11" s="147"/>
      <c r="BH11" s="145"/>
      <c r="BJ11" s="7"/>
      <c r="BK11" s="7"/>
      <c r="BL11" s="7"/>
      <c r="BM11" s="19"/>
      <c r="BN11" s="82"/>
      <c r="BO11" s="12"/>
      <c r="BQ11" s="192"/>
      <c r="BR11" s="191"/>
      <c r="BS11" s="193"/>
      <c r="BT11" s="191"/>
      <c r="BU11" s="190"/>
    </row>
    <row r="12" spans="2:73" ht="12" customHeight="1" thickBot="1" thickTop="1">
      <c r="B12" s="194">
        <v>4</v>
      </c>
      <c r="D12" s="192" t="s">
        <v>131</v>
      </c>
      <c r="E12" s="191" t="s">
        <v>1</v>
      </c>
      <c r="F12" s="193" t="s">
        <v>41</v>
      </c>
      <c r="G12" s="191" t="s">
        <v>2</v>
      </c>
      <c r="H12" s="9"/>
      <c r="I12" s="7"/>
      <c r="J12" s="7"/>
      <c r="K12" s="16"/>
      <c r="L12" s="88"/>
      <c r="M12" s="7"/>
      <c r="Q12" s="95"/>
      <c r="R12" s="196"/>
      <c r="S12" s="196"/>
      <c r="T12" s="196"/>
      <c r="U12" s="95"/>
      <c r="Y12" s="7"/>
      <c r="Z12" s="7"/>
      <c r="AA12" s="90"/>
      <c r="AB12" s="7"/>
      <c r="AC12" s="86"/>
      <c r="AD12" s="80"/>
      <c r="AF12" s="192" t="s">
        <v>132</v>
      </c>
      <c r="AG12" s="191" t="s">
        <v>1</v>
      </c>
      <c r="AH12" s="193" t="s">
        <v>12</v>
      </c>
      <c r="AI12" s="191" t="s">
        <v>2</v>
      </c>
      <c r="AJ12" s="190">
        <v>35</v>
      </c>
      <c r="AM12" s="190">
        <v>67</v>
      </c>
      <c r="AO12" s="192" t="s">
        <v>133</v>
      </c>
      <c r="AP12" s="191" t="s">
        <v>1</v>
      </c>
      <c r="AQ12" s="193" t="s">
        <v>36</v>
      </c>
      <c r="AR12" s="191" t="s">
        <v>2</v>
      </c>
      <c r="AS12" s="11"/>
      <c r="AT12" s="7"/>
      <c r="AU12" s="7"/>
      <c r="AV12" s="88"/>
      <c r="AW12" s="7"/>
      <c r="AX12" s="7"/>
      <c r="AZ12" s="145"/>
      <c r="BA12" s="146"/>
      <c r="BB12" s="186"/>
      <c r="BC12" s="185"/>
      <c r="BD12" s="23"/>
      <c r="BE12" s="185"/>
      <c r="BF12" s="188"/>
      <c r="BG12" s="147"/>
      <c r="BH12" s="145"/>
      <c r="BJ12" s="7"/>
      <c r="BK12" s="7"/>
      <c r="BL12" s="7"/>
      <c r="BM12" s="16"/>
      <c r="BN12" s="86"/>
      <c r="BO12" s="80"/>
      <c r="BQ12" s="192" t="s">
        <v>48</v>
      </c>
      <c r="BR12" s="191" t="s">
        <v>1</v>
      </c>
      <c r="BS12" s="193" t="s">
        <v>47</v>
      </c>
      <c r="BT12" s="191" t="s">
        <v>2</v>
      </c>
      <c r="BU12" s="190">
        <v>99</v>
      </c>
    </row>
    <row r="13" spans="2:73" ht="12" customHeight="1" thickBot="1" thickTop="1">
      <c r="B13" s="194"/>
      <c r="D13" s="192"/>
      <c r="E13" s="191"/>
      <c r="F13" s="193"/>
      <c r="G13" s="191"/>
      <c r="H13" s="7"/>
      <c r="I13" s="79"/>
      <c r="J13" s="7"/>
      <c r="K13" s="16"/>
      <c r="L13" s="88"/>
      <c r="M13" s="7"/>
      <c r="Q13" s="95"/>
      <c r="R13" s="196"/>
      <c r="S13" s="196"/>
      <c r="T13" s="196"/>
      <c r="U13" s="95"/>
      <c r="Y13" s="7"/>
      <c r="Z13" s="7"/>
      <c r="AA13" s="87"/>
      <c r="AB13" s="7"/>
      <c r="AC13" s="7"/>
      <c r="AD13" s="7"/>
      <c r="AF13" s="192"/>
      <c r="AG13" s="191"/>
      <c r="AH13" s="193"/>
      <c r="AI13" s="191"/>
      <c r="AJ13" s="190"/>
      <c r="AM13" s="190"/>
      <c r="AO13" s="192"/>
      <c r="AP13" s="191"/>
      <c r="AQ13" s="193"/>
      <c r="AR13" s="191"/>
      <c r="AS13" s="7"/>
      <c r="AT13" s="7"/>
      <c r="AU13" s="7"/>
      <c r="AV13" s="81"/>
      <c r="AW13" s="7"/>
      <c r="AX13" s="7"/>
      <c r="AZ13" s="179">
        <f>IF(BB7="","",IF(BB7&gt;BE7,1,0)+IF(BB9&gt;BE9,1,0)+IF(BB11&gt;BE11,1,0)+IF(BB13&gt;BE13,1,0)+IF(BB15&gt;BE15,1,0))</f>
        <v>2</v>
      </c>
      <c r="BA13" s="180"/>
      <c r="BB13" s="184">
        <v>11</v>
      </c>
      <c r="BC13" s="185"/>
      <c r="BE13" s="187">
        <v>7</v>
      </c>
      <c r="BF13" s="188"/>
      <c r="BG13" s="182">
        <f>IF(BB7="","",IF(BB7&lt;BE7,1,0)+IF(BB9&lt;BE9,1,0)+IF(BB11&lt;BE11,1,0)+IF(BB13&lt;BE13,1,0)+IF(BB15&lt;BE15,1,0))</f>
        <v>3</v>
      </c>
      <c r="BH13" s="181"/>
      <c r="BJ13" s="7"/>
      <c r="BK13" s="7"/>
      <c r="BL13" s="78"/>
      <c r="BM13" s="16"/>
      <c r="BN13" s="7"/>
      <c r="BO13" s="7"/>
      <c r="BQ13" s="192"/>
      <c r="BR13" s="191"/>
      <c r="BS13" s="193"/>
      <c r="BT13" s="191"/>
      <c r="BU13" s="190"/>
    </row>
    <row r="14" spans="2:73" ht="12" customHeight="1" thickBot="1" thickTop="1">
      <c r="B14" s="194">
        <v>5</v>
      </c>
      <c r="D14" s="192" t="s">
        <v>113</v>
      </c>
      <c r="E14" s="191" t="s">
        <v>1</v>
      </c>
      <c r="F14" s="193" t="s">
        <v>18</v>
      </c>
      <c r="G14" s="191" t="s">
        <v>2</v>
      </c>
      <c r="H14" s="80"/>
      <c r="I14" s="136"/>
      <c r="J14" s="19"/>
      <c r="K14" s="16"/>
      <c r="L14" s="88"/>
      <c r="M14" s="7"/>
      <c r="Q14" s="95"/>
      <c r="R14" s="196"/>
      <c r="S14" s="196"/>
      <c r="T14" s="196"/>
      <c r="U14" s="95"/>
      <c r="Y14" s="7"/>
      <c r="Z14" s="7"/>
      <c r="AA14" s="19"/>
      <c r="AB14" s="16"/>
      <c r="AC14" s="7"/>
      <c r="AD14" s="9"/>
      <c r="AF14" s="192" t="s">
        <v>134</v>
      </c>
      <c r="AG14" s="191" t="s">
        <v>1</v>
      </c>
      <c r="AH14" s="193" t="s">
        <v>47</v>
      </c>
      <c r="AI14" s="191" t="s">
        <v>2</v>
      </c>
      <c r="AJ14" s="190">
        <v>36</v>
      </c>
      <c r="AM14" s="190">
        <v>68</v>
      </c>
      <c r="AO14" s="192" t="s">
        <v>135</v>
      </c>
      <c r="AP14" s="191" t="s">
        <v>1</v>
      </c>
      <c r="AQ14" s="193" t="s">
        <v>13</v>
      </c>
      <c r="AR14" s="191" t="s">
        <v>2</v>
      </c>
      <c r="AS14" s="80"/>
      <c r="AT14" s="7"/>
      <c r="AU14" s="15"/>
      <c r="AV14" s="16"/>
      <c r="AW14" s="88"/>
      <c r="AX14" s="7"/>
      <c r="AZ14" s="181"/>
      <c r="BA14" s="180"/>
      <c r="BB14" s="186"/>
      <c r="BC14" s="185"/>
      <c r="BD14" s="23"/>
      <c r="BE14" s="185"/>
      <c r="BF14" s="188"/>
      <c r="BG14" s="182"/>
      <c r="BH14" s="181"/>
      <c r="BJ14" s="7"/>
      <c r="BK14" s="90"/>
      <c r="BL14" s="86"/>
      <c r="BM14" s="7"/>
      <c r="BN14" s="7"/>
      <c r="BO14" s="80"/>
      <c r="BQ14" s="192" t="s">
        <v>136</v>
      </c>
      <c r="BR14" s="191" t="s">
        <v>1</v>
      </c>
      <c r="BS14" s="193" t="s">
        <v>21</v>
      </c>
      <c r="BT14" s="191" t="s">
        <v>2</v>
      </c>
      <c r="BU14" s="190">
        <v>100</v>
      </c>
    </row>
    <row r="15" spans="2:73" ht="12" customHeight="1" thickBot="1" thickTop="1">
      <c r="B15" s="194"/>
      <c r="D15" s="192"/>
      <c r="E15" s="191"/>
      <c r="F15" s="193"/>
      <c r="G15" s="191"/>
      <c r="H15" s="7"/>
      <c r="I15" s="7"/>
      <c r="J15" s="82"/>
      <c r="K15" s="16"/>
      <c r="L15" s="88"/>
      <c r="M15" s="7"/>
      <c r="Q15" s="95"/>
      <c r="R15" s="196"/>
      <c r="S15" s="196"/>
      <c r="T15" s="196"/>
      <c r="U15" s="95"/>
      <c r="Y15" s="7"/>
      <c r="Z15" s="7"/>
      <c r="AA15" s="19"/>
      <c r="AB15" s="16"/>
      <c r="AC15" s="78"/>
      <c r="AD15" s="12"/>
      <c r="AF15" s="192"/>
      <c r="AG15" s="191"/>
      <c r="AH15" s="193"/>
      <c r="AI15" s="191"/>
      <c r="AJ15" s="190"/>
      <c r="AM15" s="190"/>
      <c r="AO15" s="192"/>
      <c r="AP15" s="191"/>
      <c r="AQ15" s="193"/>
      <c r="AR15" s="191"/>
      <c r="AS15" s="7"/>
      <c r="AT15" s="81"/>
      <c r="AU15" s="15"/>
      <c r="AV15" s="16"/>
      <c r="AW15" s="88"/>
      <c r="AX15" s="7"/>
      <c r="BB15" s="184">
        <v>10</v>
      </c>
      <c r="BC15" s="185"/>
      <c r="BE15" s="187">
        <v>12</v>
      </c>
      <c r="BF15" s="188"/>
      <c r="BJ15" s="7"/>
      <c r="BK15" s="90"/>
      <c r="BL15" s="90"/>
      <c r="BM15" s="7"/>
      <c r="BN15" s="87"/>
      <c r="BO15" s="7"/>
      <c r="BQ15" s="192"/>
      <c r="BR15" s="191"/>
      <c r="BS15" s="193"/>
      <c r="BT15" s="191"/>
      <c r="BU15" s="190"/>
    </row>
    <row r="16" spans="2:73" ht="12" customHeight="1" thickBot="1" thickTop="1">
      <c r="B16" s="194">
        <v>6</v>
      </c>
      <c r="D16" s="192" t="s">
        <v>137</v>
      </c>
      <c r="E16" s="191" t="s">
        <v>1</v>
      </c>
      <c r="F16" s="193" t="s">
        <v>53</v>
      </c>
      <c r="G16" s="191" t="s">
        <v>2</v>
      </c>
      <c r="H16" s="80"/>
      <c r="I16" s="7"/>
      <c r="J16" s="83"/>
      <c r="K16" s="7"/>
      <c r="L16" s="88"/>
      <c r="M16" s="7"/>
      <c r="Q16" s="95"/>
      <c r="R16" s="196"/>
      <c r="S16" s="196"/>
      <c r="T16" s="196"/>
      <c r="U16" s="95"/>
      <c r="Y16" s="7"/>
      <c r="Z16" s="7"/>
      <c r="AA16" s="19"/>
      <c r="AB16" s="19"/>
      <c r="AC16" s="89"/>
      <c r="AD16" s="80"/>
      <c r="AF16" s="192" t="s">
        <v>102</v>
      </c>
      <c r="AG16" s="191" t="s">
        <v>1</v>
      </c>
      <c r="AH16" s="193" t="s">
        <v>39</v>
      </c>
      <c r="AI16" s="191" t="s">
        <v>2</v>
      </c>
      <c r="AJ16" s="190">
        <v>37</v>
      </c>
      <c r="AM16" s="190">
        <v>69</v>
      </c>
      <c r="AO16" s="192" t="s">
        <v>50</v>
      </c>
      <c r="AP16" s="191" t="s">
        <v>1</v>
      </c>
      <c r="AQ16" s="193" t="s">
        <v>31</v>
      </c>
      <c r="AR16" s="191" t="s">
        <v>2</v>
      </c>
      <c r="AS16" s="11"/>
      <c r="AT16" s="19"/>
      <c r="AU16" s="19"/>
      <c r="AV16" s="16"/>
      <c r="AW16" s="88"/>
      <c r="AX16" s="7"/>
      <c r="BB16" s="186"/>
      <c r="BC16" s="185"/>
      <c r="BD16" s="23"/>
      <c r="BE16" s="185"/>
      <c r="BF16" s="188"/>
      <c r="BJ16" s="7"/>
      <c r="BK16" s="90"/>
      <c r="BL16" s="90"/>
      <c r="BM16" s="90"/>
      <c r="BN16" s="15"/>
      <c r="BO16" s="14"/>
      <c r="BQ16" s="192" t="s">
        <v>138</v>
      </c>
      <c r="BR16" s="191" t="s">
        <v>1</v>
      </c>
      <c r="BS16" s="193" t="s">
        <v>41</v>
      </c>
      <c r="BT16" s="191" t="s">
        <v>2</v>
      </c>
      <c r="BU16" s="190">
        <v>101</v>
      </c>
    </row>
    <row r="17" spans="2:73" ht="12" customHeight="1" thickBot="1" thickTop="1">
      <c r="B17" s="194"/>
      <c r="D17" s="192"/>
      <c r="E17" s="191"/>
      <c r="F17" s="193"/>
      <c r="G17" s="191"/>
      <c r="H17" s="7"/>
      <c r="I17" s="81"/>
      <c r="J17" s="88"/>
      <c r="K17" s="7"/>
      <c r="L17" s="88"/>
      <c r="M17" s="7"/>
      <c r="Q17" s="95"/>
      <c r="R17" s="196"/>
      <c r="S17" s="196"/>
      <c r="T17" s="196"/>
      <c r="U17" s="95"/>
      <c r="Y17" s="7"/>
      <c r="Z17" s="7"/>
      <c r="AA17" s="19"/>
      <c r="AB17" s="82"/>
      <c r="AC17" s="16"/>
      <c r="AD17" s="7"/>
      <c r="AF17" s="192"/>
      <c r="AG17" s="191"/>
      <c r="AH17" s="193"/>
      <c r="AI17" s="191"/>
      <c r="AJ17" s="190"/>
      <c r="AM17" s="190"/>
      <c r="AO17" s="192"/>
      <c r="AP17" s="191"/>
      <c r="AQ17" s="193"/>
      <c r="AR17" s="191"/>
      <c r="AS17" s="7"/>
      <c r="AT17" s="15"/>
      <c r="AU17" s="82"/>
      <c r="AV17" s="16"/>
      <c r="AW17" s="88"/>
      <c r="AX17" s="7"/>
      <c r="BB17" s="23"/>
      <c r="BF17" s="23"/>
      <c r="BJ17" s="7"/>
      <c r="BK17" s="90"/>
      <c r="BL17" s="90"/>
      <c r="BM17" s="87"/>
      <c r="BN17" s="7"/>
      <c r="BO17" s="17"/>
      <c r="BQ17" s="192"/>
      <c r="BR17" s="191"/>
      <c r="BS17" s="193"/>
      <c r="BT17" s="191"/>
      <c r="BU17" s="190"/>
    </row>
    <row r="18" spans="2:73" ht="12" customHeight="1" thickTop="1">
      <c r="B18" s="194">
        <v>7</v>
      </c>
      <c r="D18" s="192" t="s">
        <v>139</v>
      </c>
      <c r="E18" s="191" t="s">
        <v>1</v>
      </c>
      <c r="F18" s="193" t="s">
        <v>14</v>
      </c>
      <c r="G18" s="191" t="s">
        <v>2</v>
      </c>
      <c r="H18" s="11"/>
      <c r="I18" s="16"/>
      <c r="J18" s="7"/>
      <c r="K18" s="7"/>
      <c r="L18" s="88"/>
      <c r="M18" s="7"/>
      <c r="Q18" s="95"/>
      <c r="R18" s="196"/>
      <c r="S18" s="196"/>
      <c r="T18" s="196"/>
      <c r="U18" s="95"/>
      <c r="Y18" s="7"/>
      <c r="Z18" s="7"/>
      <c r="AA18" s="16"/>
      <c r="AB18" s="86"/>
      <c r="AC18" s="7"/>
      <c r="AD18" s="9"/>
      <c r="AF18" s="192" t="s">
        <v>140</v>
      </c>
      <c r="AG18" s="191" t="s">
        <v>1</v>
      </c>
      <c r="AH18" s="193" t="s">
        <v>42</v>
      </c>
      <c r="AI18" s="191" t="s">
        <v>2</v>
      </c>
      <c r="AJ18" s="190">
        <v>38</v>
      </c>
      <c r="AM18" s="190">
        <v>70</v>
      </c>
      <c r="AO18" s="192" t="s">
        <v>141</v>
      </c>
      <c r="AP18" s="191" t="s">
        <v>1</v>
      </c>
      <c r="AQ18" s="193" t="s">
        <v>21</v>
      </c>
      <c r="AR18" s="191" t="s">
        <v>2</v>
      </c>
      <c r="AS18" s="7"/>
      <c r="AT18" s="7"/>
      <c r="AU18" s="83"/>
      <c r="AV18" s="7"/>
      <c r="AW18" s="88"/>
      <c r="AX18" s="7"/>
      <c r="AZ18" s="26"/>
      <c r="BA18" s="189" t="s">
        <v>28</v>
      </c>
      <c r="BB18" s="189"/>
      <c r="BC18" s="189"/>
      <c r="BD18" s="189"/>
      <c r="BE18" s="189"/>
      <c r="BF18" s="189"/>
      <c r="BG18" s="189"/>
      <c r="BH18" s="26"/>
      <c r="BJ18" s="7"/>
      <c r="BK18" s="90"/>
      <c r="BL18" s="7"/>
      <c r="BM18" s="15"/>
      <c r="BN18" s="16"/>
      <c r="BO18" s="9"/>
      <c r="BQ18" s="192" t="s">
        <v>142</v>
      </c>
      <c r="BR18" s="191" t="s">
        <v>1</v>
      </c>
      <c r="BS18" s="193" t="s">
        <v>46</v>
      </c>
      <c r="BT18" s="191" t="s">
        <v>2</v>
      </c>
      <c r="BU18" s="190">
        <v>102</v>
      </c>
    </row>
    <row r="19" spans="2:73" ht="12" customHeight="1" thickBot="1">
      <c r="B19" s="194"/>
      <c r="D19" s="192"/>
      <c r="E19" s="191"/>
      <c r="F19" s="193"/>
      <c r="G19" s="191"/>
      <c r="H19" s="7"/>
      <c r="I19" s="7"/>
      <c r="J19" s="7"/>
      <c r="K19" s="7"/>
      <c r="L19" s="81"/>
      <c r="M19" s="7"/>
      <c r="Q19" s="95"/>
      <c r="R19" s="196"/>
      <c r="S19" s="196"/>
      <c r="T19" s="196"/>
      <c r="U19" s="95"/>
      <c r="Y19" s="7"/>
      <c r="Z19" s="7"/>
      <c r="AA19" s="16"/>
      <c r="AB19" s="90"/>
      <c r="AC19" s="78"/>
      <c r="AD19" s="12"/>
      <c r="AF19" s="192"/>
      <c r="AG19" s="191"/>
      <c r="AH19" s="193"/>
      <c r="AI19" s="191"/>
      <c r="AJ19" s="190"/>
      <c r="AM19" s="190"/>
      <c r="AO19" s="192"/>
      <c r="AP19" s="191"/>
      <c r="AQ19" s="193"/>
      <c r="AR19" s="191"/>
      <c r="AS19" s="10"/>
      <c r="AT19" s="79"/>
      <c r="AU19" s="88"/>
      <c r="AV19" s="7"/>
      <c r="AW19" s="88"/>
      <c r="AX19" s="7"/>
      <c r="AZ19" s="26"/>
      <c r="BA19" s="189"/>
      <c r="BB19" s="189"/>
      <c r="BC19" s="189"/>
      <c r="BD19" s="189"/>
      <c r="BE19" s="189"/>
      <c r="BF19" s="189"/>
      <c r="BG19" s="189"/>
      <c r="BH19" s="26"/>
      <c r="BJ19" s="7"/>
      <c r="BK19" s="90"/>
      <c r="BL19" s="7"/>
      <c r="BM19" s="7"/>
      <c r="BN19" s="82"/>
      <c r="BO19" s="12"/>
      <c r="BQ19" s="192"/>
      <c r="BR19" s="191"/>
      <c r="BS19" s="193"/>
      <c r="BT19" s="191"/>
      <c r="BU19" s="190"/>
    </row>
    <row r="20" spans="2:73" ht="12" customHeight="1" thickBot="1" thickTop="1">
      <c r="B20" s="194">
        <v>8</v>
      </c>
      <c r="D20" s="192" t="s">
        <v>63</v>
      </c>
      <c r="E20" s="191" t="s">
        <v>1</v>
      </c>
      <c r="F20" s="193" t="s">
        <v>15</v>
      </c>
      <c r="G20" s="191" t="s">
        <v>2</v>
      </c>
      <c r="H20" s="80"/>
      <c r="I20" s="7"/>
      <c r="J20" s="7"/>
      <c r="K20" s="15"/>
      <c r="L20" s="16"/>
      <c r="M20" s="88"/>
      <c r="Q20" s="95"/>
      <c r="R20" s="196"/>
      <c r="S20" s="196"/>
      <c r="T20" s="196"/>
      <c r="U20" s="95"/>
      <c r="Y20" s="7"/>
      <c r="Z20" s="7"/>
      <c r="AA20" s="16"/>
      <c r="AB20" s="7"/>
      <c r="AC20" s="86"/>
      <c r="AD20" s="80"/>
      <c r="AF20" s="192" t="s">
        <v>143</v>
      </c>
      <c r="AG20" s="191" t="s">
        <v>1</v>
      </c>
      <c r="AH20" s="193" t="s">
        <v>23</v>
      </c>
      <c r="AI20" s="191" t="s">
        <v>2</v>
      </c>
      <c r="AJ20" s="190">
        <v>39</v>
      </c>
      <c r="AM20" s="190">
        <v>71</v>
      </c>
      <c r="AO20" s="192" t="s">
        <v>144</v>
      </c>
      <c r="AP20" s="191" t="s">
        <v>1</v>
      </c>
      <c r="AQ20" s="193" t="s">
        <v>42</v>
      </c>
      <c r="AR20" s="191" t="s">
        <v>2</v>
      </c>
      <c r="AS20" s="80"/>
      <c r="AT20" s="83"/>
      <c r="AU20" s="7"/>
      <c r="AV20" s="7"/>
      <c r="AW20" s="88"/>
      <c r="AX20" s="7"/>
      <c r="BJ20" s="7"/>
      <c r="BK20" s="90"/>
      <c r="BL20" s="7"/>
      <c r="BM20" s="7"/>
      <c r="BN20" s="86"/>
      <c r="BO20" s="80"/>
      <c r="BQ20" s="192" t="s">
        <v>57</v>
      </c>
      <c r="BR20" s="191" t="s">
        <v>1</v>
      </c>
      <c r="BS20" s="193" t="s">
        <v>145</v>
      </c>
      <c r="BT20" s="191" t="s">
        <v>2</v>
      </c>
      <c r="BU20" s="190">
        <v>103</v>
      </c>
    </row>
    <row r="21" spans="2:73" ht="12" customHeight="1" thickBot="1" thickTop="1">
      <c r="B21" s="194"/>
      <c r="D21" s="192"/>
      <c r="E21" s="191"/>
      <c r="F21" s="193"/>
      <c r="G21" s="191"/>
      <c r="H21" s="7"/>
      <c r="I21" s="81"/>
      <c r="J21" s="7"/>
      <c r="K21" s="15"/>
      <c r="L21" s="16"/>
      <c r="M21" s="88"/>
      <c r="Q21" s="95"/>
      <c r="R21" s="196"/>
      <c r="S21" s="196"/>
      <c r="T21" s="196"/>
      <c r="U21" s="95"/>
      <c r="Y21" s="7"/>
      <c r="Z21" s="78"/>
      <c r="AA21" s="16"/>
      <c r="AB21" s="7"/>
      <c r="AC21" s="7"/>
      <c r="AD21" s="7"/>
      <c r="AF21" s="192"/>
      <c r="AG21" s="191"/>
      <c r="AH21" s="193"/>
      <c r="AI21" s="191"/>
      <c r="AJ21" s="190"/>
      <c r="AM21" s="190"/>
      <c r="AO21" s="192"/>
      <c r="AP21" s="191"/>
      <c r="AQ21" s="193"/>
      <c r="AR21" s="191"/>
      <c r="AS21" s="7"/>
      <c r="AT21" s="7"/>
      <c r="AU21" s="7"/>
      <c r="AV21" s="7"/>
      <c r="AW21" s="81"/>
      <c r="AX21" s="7"/>
      <c r="BJ21" s="7"/>
      <c r="BK21" s="87"/>
      <c r="BL21" s="7"/>
      <c r="BM21" s="7"/>
      <c r="BN21" s="7"/>
      <c r="BO21" s="7"/>
      <c r="BQ21" s="192"/>
      <c r="BR21" s="191"/>
      <c r="BS21" s="193"/>
      <c r="BT21" s="191"/>
      <c r="BU21" s="190"/>
    </row>
    <row r="22" spans="2:73" ht="12" customHeight="1" thickBot="1" thickTop="1">
      <c r="B22" s="194">
        <v>9</v>
      </c>
      <c r="D22" s="192" t="s">
        <v>56</v>
      </c>
      <c r="E22" s="191" t="s">
        <v>1</v>
      </c>
      <c r="F22" s="193" t="s">
        <v>10</v>
      </c>
      <c r="G22" s="191" t="s">
        <v>2</v>
      </c>
      <c r="H22" s="11"/>
      <c r="I22" s="16"/>
      <c r="J22" s="88"/>
      <c r="K22" s="15"/>
      <c r="L22" s="16"/>
      <c r="M22" s="88"/>
      <c r="Q22" s="95"/>
      <c r="R22" s="196"/>
      <c r="S22" s="196"/>
      <c r="T22" s="196"/>
      <c r="U22" s="95"/>
      <c r="Y22" s="15"/>
      <c r="Z22" s="89"/>
      <c r="AA22" s="7"/>
      <c r="AB22" s="7"/>
      <c r="AC22" s="7"/>
      <c r="AD22" s="80"/>
      <c r="AF22" s="192" t="s">
        <v>146</v>
      </c>
      <c r="AG22" s="191" t="s">
        <v>1</v>
      </c>
      <c r="AH22" s="193" t="s">
        <v>20</v>
      </c>
      <c r="AI22" s="191" t="s">
        <v>2</v>
      </c>
      <c r="AJ22" s="190">
        <v>40</v>
      </c>
      <c r="AM22" s="190">
        <v>72</v>
      </c>
      <c r="AO22" s="192" t="s">
        <v>147</v>
      </c>
      <c r="AP22" s="191" t="s">
        <v>1</v>
      </c>
      <c r="AQ22" s="193" t="s">
        <v>8</v>
      </c>
      <c r="AR22" s="191" t="s">
        <v>2</v>
      </c>
      <c r="AS22" s="80"/>
      <c r="AT22" s="7"/>
      <c r="AU22" s="7"/>
      <c r="AV22" s="15"/>
      <c r="AW22" s="16"/>
      <c r="AX22" s="88"/>
      <c r="BJ22" s="15"/>
      <c r="BK22" s="19"/>
      <c r="BL22" s="16"/>
      <c r="BM22" s="7"/>
      <c r="BN22" s="7"/>
      <c r="BO22" s="80"/>
      <c r="BQ22" s="192" t="s">
        <v>148</v>
      </c>
      <c r="BR22" s="191" t="s">
        <v>1</v>
      </c>
      <c r="BS22" s="193" t="s">
        <v>149</v>
      </c>
      <c r="BT22" s="191" t="s">
        <v>2</v>
      </c>
      <c r="BU22" s="190">
        <v>104</v>
      </c>
    </row>
    <row r="23" spans="2:73" ht="12" customHeight="1" thickBot="1" thickTop="1">
      <c r="B23" s="194"/>
      <c r="D23" s="192"/>
      <c r="E23" s="191"/>
      <c r="F23" s="193"/>
      <c r="G23" s="191"/>
      <c r="H23" s="7"/>
      <c r="I23" s="7"/>
      <c r="J23" s="81"/>
      <c r="K23" s="15"/>
      <c r="L23" s="16"/>
      <c r="M23" s="88"/>
      <c r="Q23" s="94"/>
      <c r="R23" s="195" t="s">
        <v>359</v>
      </c>
      <c r="S23" s="195"/>
      <c r="T23" s="195"/>
      <c r="U23" s="94"/>
      <c r="Y23" s="15"/>
      <c r="Z23" s="91"/>
      <c r="AA23" s="7"/>
      <c r="AB23" s="7"/>
      <c r="AC23" s="87"/>
      <c r="AD23" s="7"/>
      <c r="AF23" s="192"/>
      <c r="AG23" s="191"/>
      <c r="AH23" s="193"/>
      <c r="AI23" s="191"/>
      <c r="AJ23" s="190"/>
      <c r="AM23" s="190"/>
      <c r="AO23" s="192"/>
      <c r="AP23" s="191"/>
      <c r="AQ23" s="193"/>
      <c r="AR23" s="191"/>
      <c r="AS23" s="7"/>
      <c r="AT23" s="81"/>
      <c r="AU23" s="7"/>
      <c r="AV23" s="15"/>
      <c r="AW23" s="16"/>
      <c r="AX23" s="88"/>
      <c r="BJ23" s="15"/>
      <c r="BK23" s="19"/>
      <c r="BL23" s="16"/>
      <c r="BM23" s="7"/>
      <c r="BN23" s="87"/>
      <c r="BO23" s="7"/>
      <c r="BQ23" s="192"/>
      <c r="BR23" s="191"/>
      <c r="BS23" s="193"/>
      <c r="BT23" s="191"/>
      <c r="BU23" s="190"/>
    </row>
    <row r="24" spans="2:73" ht="12" customHeight="1" thickBot="1" thickTop="1">
      <c r="B24" s="194">
        <v>10</v>
      </c>
      <c r="D24" s="192" t="s">
        <v>150</v>
      </c>
      <c r="E24" s="191" t="s">
        <v>1</v>
      </c>
      <c r="F24" s="193" t="s">
        <v>24</v>
      </c>
      <c r="G24" s="191" t="s">
        <v>2</v>
      </c>
      <c r="H24" s="80"/>
      <c r="I24" s="15"/>
      <c r="J24" s="19"/>
      <c r="K24" s="19"/>
      <c r="L24" s="16"/>
      <c r="M24" s="88"/>
      <c r="Q24" s="94"/>
      <c r="R24" s="195"/>
      <c r="S24" s="195"/>
      <c r="T24" s="195"/>
      <c r="U24" s="94"/>
      <c r="Y24" s="15"/>
      <c r="Z24" s="91"/>
      <c r="AA24" s="7"/>
      <c r="AB24" s="90"/>
      <c r="AC24" s="15"/>
      <c r="AD24" s="14"/>
      <c r="AF24" s="192" t="s">
        <v>151</v>
      </c>
      <c r="AG24" s="191" t="s">
        <v>1</v>
      </c>
      <c r="AH24" s="193" t="s">
        <v>21</v>
      </c>
      <c r="AI24" s="191" t="s">
        <v>2</v>
      </c>
      <c r="AJ24" s="190">
        <v>41</v>
      </c>
      <c r="AM24" s="190">
        <v>73</v>
      </c>
      <c r="AO24" s="192" t="s">
        <v>60</v>
      </c>
      <c r="AP24" s="191" t="s">
        <v>1</v>
      </c>
      <c r="AQ24" s="193" t="s">
        <v>54</v>
      </c>
      <c r="AR24" s="191" t="s">
        <v>2</v>
      </c>
      <c r="AS24" s="11"/>
      <c r="AT24" s="16"/>
      <c r="AU24" s="88"/>
      <c r="AV24" s="15"/>
      <c r="AW24" s="16"/>
      <c r="AX24" s="88"/>
      <c r="BJ24" s="15"/>
      <c r="BK24" s="19"/>
      <c r="BL24" s="16"/>
      <c r="BM24" s="90"/>
      <c r="BN24" s="15"/>
      <c r="BO24" s="14"/>
      <c r="BQ24" s="192" t="s">
        <v>152</v>
      </c>
      <c r="BR24" s="191" t="s">
        <v>1</v>
      </c>
      <c r="BS24" s="193" t="s">
        <v>14</v>
      </c>
      <c r="BT24" s="191" t="s">
        <v>2</v>
      </c>
      <c r="BU24" s="190">
        <v>105</v>
      </c>
    </row>
    <row r="25" spans="2:73" ht="12" customHeight="1" thickBot="1" thickTop="1">
      <c r="B25" s="194"/>
      <c r="D25" s="192"/>
      <c r="E25" s="191"/>
      <c r="F25" s="193"/>
      <c r="G25" s="191"/>
      <c r="H25" s="7"/>
      <c r="I25" s="84"/>
      <c r="J25" s="19"/>
      <c r="K25" s="19"/>
      <c r="L25" s="16"/>
      <c r="M25" s="88"/>
      <c r="Q25" s="94"/>
      <c r="R25" s="195"/>
      <c r="S25" s="195"/>
      <c r="T25" s="195"/>
      <c r="U25" s="94"/>
      <c r="Y25" s="15"/>
      <c r="Z25" s="91"/>
      <c r="AA25" s="7"/>
      <c r="AB25" s="87"/>
      <c r="AC25" s="7"/>
      <c r="AD25" s="17"/>
      <c r="AF25" s="192"/>
      <c r="AG25" s="191"/>
      <c r="AH25" s="193"/>
      <c r="AI25" s="191"/>
      <c r="AJ25" s="190"/>
      <c r="AM25" s="190"/>
      <c r="AO25" s="192"/>
      <c r="AP25" s="191"/>
      <c r="AQ25" s="193"/>
      <c r="AR25" s="191"/>
      <c r="AS25" s="7"/>
      <c r="AT25" s="7"/>
      <c r="AU25" s="81"/>
      <c r="AV25" s="15"/>
      <c r="AW25" s="16"/>
      <c r="AX25" s="88"/>
      <c r="BJ25" s="15"/>
      <c r="BK25" s="19"/>
      <c r="BL25" s="16"/>
      <c r="BM25" s="87"/>
      <c r="BN25" s="7"/>
      <c r="BO25" s="17"/>
      <c r="BQ25" s="192"/>
      <c r="BR25" s="191"/>
      <c r="BS25" s="193"/>
      <c r="BT25" s="191"/>
      <c r="BU25" s="190"/>
    </row>
    <row r="26" spans="2:73" ht="12" customHeight="1" thickBot="1" thickTop="1">
      <c r="B26" s="194">
        <v>11</v>
      </c>
      <c r="D26" s="192" t="s">
        <v>7</v>
      </c>
      <c r="E26" s="191" t="s">
        <v>1</v>
      </c>
      <c r="F26" s="193" t="s">
        <v>23</v>
      </c>
      <c r="G26" s="191" t="s">
        <v>2</v>
      </c>
      <c r="H26" s="11"/>
      <c r="I26" s="7"/>
      <c r="J26" s="15"/>
      <c r="K26" s="19"/>
      <c r="L26" s="16"/>
      <c r="M26" s="88"/>
      <c r="Q26" s="94"/>
      <c r="R26" s="195"/>
      <c r="S26" s="195"/>
      <c r="T26" s="195"/>
      <c r="U26" s="94"/>
      <c r="Y26" s="15"/>
      <c r="Z26" s="91"/>
      <c r="AA26" s="15"/>
      <c r="AB26" s="19"/>
      <c r="AC26" s="16"/>
      <c r="AD26" s="9"/>
      <c r="AF26" s="192" t="s">
        <v>153</v>
      </c>
      <c r="AG26" s="191" t="s">
        <v>1</v>
      </c>
      <c r="AH26" s="193" t="s">
        <v>15</v>
      </c>
      <c r="AI26" s="191" t="s">
        <v>2</v>
      </c>
      <c r="AJ26" s="190">
        <v>42</v>
      </c>
      <c r="AM26" s="190">
        <v>74</v>
      </c>
      <c r="AO26" s="192" t="s">
        <v>154</v>
      </c>
      <c r="AP26" s="191" t="s">
        <v>1</v>
      </c>
      <c r="AQ26" s="193" t="s">
        <v>22</v>
      </c>
      <c r="AR26" s="191" t="s">
        <v>2</v>
      </c>
      <c r="AS26" s="80"/>
      <c r="AT26" s="15"/>
      <c r="AU26" s="16"/>
      <c r="AV26" s="137"/>
      <c r="AW26" s="16"/>
      <c r="AX26" s="88"/>
      <c r="BJ26" s="15"/>
      <c r="BK26" s="19"/>
      <c r="BL26" s="19"/>
      <c r="BM26" s="19"/>
      <c r="BN26" s="16"/>
      <c r="BO26" s="80"/>
      <c r="BQ26" s="192" t="s">
        <v>155</v>
      </c>
      <c r="BR26" s="191" t="s">
        <v>1</v>
      </c>
      <c r="BS26" s="193" t="s">
        <v>42</v>
      </c>
      <c r="BT26" s="191" t="s">
        <v>2</v>
      </c>
      <c r="BU26" s="190">
        <v>106</v>
      </c>
    </row>
    <row r="27" spans="2:73" ht="12" customHeight="1" thickBot="1" thickTop="1">
      <c r="B27" s="194"/>
      <c r="D27" s="192"/>
      <c r="E27" s="191"/>
      <c r="F27" s="193"/>
      <c r="G27" s="191"/>
      <c r="H27" s="7"/>
      <c r="I27" s="7"/>
      <c r="J27" s="15"/>
      <c r="K27" s="82"/>
      <c r="L27" s="16"/>
      <c r="M27" s="88"/>
      <c r="Q27" s="94"/>
      <c r="R27" s="195"/>
      <c r="S27" s="195"/>
      <c r="T27" s="195"/>
      <c r="U27" s="94"/>
      <c r="Y27" s="15"/>
      <c r="Z27" s="91"/>
      <c r="AA27" s="15"/>
      <c r="AB27" s="19"/>
      <c r="AC27" s="82"/>
      <c r="AD27" s="12"/>
      <c r="AF27" s="192"/>
      <c r="AG27" s="191"/>
      <c r="AH27" s="193"/>
      <c r="AI27" s="191"/>
      <c r="AJ27" s="190"/>
      <c r="AM27" s="190"/>
      <c r="AO27" s="192"/>
      <c r="AP27" s="191"/>
      <c r="AQ27" s="193"/>
      <c r="AR27" s="191"/>
      <c r="AS27" s="7"/>
      <c r="AT27" s="84"/>
      <c r="AU27" s="16"/>
      <c r="AV27" s="137"/>
      <c r="AW27" s="16"/>
      <c r="AX27" s="88"/>
      <c r="BJ27" s="15"/>
      <c r="BK27" s="19"/>
      <c r="BL27" s="19"/>
      <c r="BM27" s="19"/>
      <c r="BN27" s="85"/>
      <c r="BO27" s="7"/>
      <c r="BQ27" s="192"/>
      <c r="BR27" s="191"/>
      <c r="BS27" s="193"/>
      <c r="BT27" s="191"/>
      <c r="BU27" s="190"/>
    </row>
    <row r="28" spans="2:73" ht="12" customHeight="1" thickBot="1" thickTop="1">
      <c r="B28" s="194">
        <v>12</v>
      </c>
      <c r="D28" s="192" t="s">
        <v>51</v>
      </c>
      <c r="E28" s="191" t="s">
        <v>1</v>
      </c>
      <c r="F28" s="193" t="s">
        <v>37</v>
      </c>
      <c r="G28" s="191" t="s">
        <v>2</v>
      </c>
      <c r="H28" s="80"/>
      <c r="I28" s="7"/>
      <c r="J28" s="7"/>
      <c r="K28" s="83"/>
      <c r="L28" s="7"/>
      <c r="M28" s="88"/>
      <c r="Q28" s="94"/>
      <c r="R28" s="195"/>
      <c r="S28" s="195"/>
      <c r="T28" s="195"/>
      <c r="U28" s="94"/>
      <c r="Y28" s="15"/>
      <c r="Z28" s="91"/>
      <c r="AA28" s="15"/>
      <c r="AB28" s="16"/>
      <c r="AC28" s="86"/>
      <c r="AD28" s="80"/>
      <c r="AF28" s="192" t="s">
        <v>156</v>
      </c>
      <c r="AG28" s="191" t="s">
        <v>1</v>
      </c>
      <c r="AH28" s="193" t="s">
        <v>37</v>
      </c>
      <c r="AI28" s="191" t="s">
        <v>2</v>
      </c>
      <c r="AJ28" s="190">
        <v>43</v>
      </c>
      <c r="AM28" s="190">
        <v>75</v>
      </c>
      <c r="AO28" s="192" t="s">
        <v>59</v>
      </c>
      <c r="AP28" s="191" t="s">
        <v>1</v>
      </c>
      <c r="AQ28" s="193" t="s">
        <v>18</v>
      </c>
      <c r="AR28" s="191" t="s">
        <v>2</v>
      </c>
      <c r="AS28" s="11"/>
      <c r="AT28" s="7"/>
      <c r="AU28" s="7"/>
      <c r="AV28" s="137"/>
      <c r="AW28" s="16"/>
      <c r="AX28" s="88"/>
      <c r="BJ28" s="15"/>
      <c r="BK28" s="19"/>
      <c r="BL28" s="19"/>
      <c r="BM28" s="16"/>
      <c r="BN28" s="15"/>
      <c r="BO28" s="14"/>
      <c r="BQ28" s="192" t="s">
        <v>157</v>
      </c>
      <c r="BR28" s="191" t="s">
        <v>1</v>
      </c>
      <c r="BS28" s="193" t="s">
        <v>15</v>
      </c>
      <c r="BT28" s="191" t="s">
        <v>2</v>
      </c>
      <c r="BU28" s="190">
        <v>107</v>
      </c>
    </row>
    <row r="29" spans="2:73" ht="12" customHeight="1" thickBot="1" thickTop="1">
      <c r="B29" s="194"/>
      <c r="D29" s="192"/>
      <c r="E29" s="191"/>
      <c r="F29" s="193"/>
      <c r="G29" s="191"/>
      <c r="H29" s="7"/>
      <c r="I29" s="81"/>
      <c r="J29" s="7"/>
      <c r="K29" s="88"/>
      <c r="L29" s="7"/>
      <c r="M29" s="88"/>
      <c r="Q29" s="94"/>
      <c r="R29" s="195"/>
      <c r="S29" s="195"/>
      <c r="T29" s="195"/>
      <c r="U29" s="94"/>
      <c r="Y29" s="15"/>
      <c r="Z29" s="91"/>
      <c r="AA29" s="78"/>
      <c r="AB29" s="16"/>
      <c r="AC29" s="7"/>
      <c r="AD29" s="7"/>
      <c r="AF29" s="192"/>
      <c r="AG29" s="191"/>
      <c r="AH29" s="193"/>
      <c r="AI29" s="191"/>
      <c r="AJ29" s="190"/>
      <c r="AM29" s="190"/>
      <c r="AO29" s="192"/>
      <c r="AP29" s="191"/>
      <c r="AQ29" s="193"/>
      <c r="AR29" s="191"/>
      <c r="AS29" s="7"/>
      <c r="AT29" s="7"/>
      <c r="AU29" s="7"/>
      <c r="AV29" s="84"/>
      <c r="AW29" s="16"/>
      <c r="AX29" s="88"/>
      <c r="BJ29" s="15"/>
      <c r="BK29" s="19"/>
      <c r="BL29" s="82"/>
      <c r="BM29" s="16"/>
      <c r="BN29" s="7"/>
      <c r="BO29" s="17"/>
      <c r="BQ29" s="192"/>
      <c r="BR29" s="191"/>
      <c r="BS29" s="193"/>
      <c r="BT29" s="191"/>
      <c r="BU29" s="190"/>
    </row>
    <row r="30" spans="2:73" ht="12" customHeight="1" thickBot="1" thickTop="1">
      <c r="B30" s="194">
        <v>13</v>
      </c>
      <c r="D30" s="192" t="s">
        <v>158</v>
      </c>
      <c r="E30" s="191" t="s">
        <v>1</v>
      </c>
      <c r="F30" s="193" t="s">
        <v>145</v>
      </c>
      <c r="G30" s="191" t="s">
        <v>2</v>
      </c>
      <c r="H30" s="11"/>
      <c r="I30" s="19"/>
      <c r="J30" s="16"/>
      <c r="K30" s="88"/>
      <c r="L30" s="7"/>
      <c r="M30" s="88"/>
      <c r="Q30" s="94"/>
      <c r="R30" s="94"/>
      <c r="S30" s="94"/>
      <c r="T30" s="94"/>
      <c r="U30" s="94"/>
      <c r="Y30" s="15"/>
      <c r="Z30" s="16"/>
      <c r="AA30" s="86"/>
      <c r="AB30" s="7"/>
      <c r="AC30" s="7"/>
      <c r="AD30" s="9"/>
      <c r="AF30" s="192" t="s">
        <v>159</v>
      </c>
      <c r="AG30" s="191" t="s">
        <v>1</v>
      </c>
      <c r="AH30" s="193" t="s">
        <v>27</v>
      </c>
      <c r="AI30" s="191" t="s">
        <v>2</v>
      </c>
      <c r="AJ30" s="190">
        <v>44</v>
      </c>
      <c r="AM30" s="190">
        <v>76</v>
      </c>
      <c r="AO30" s="192" t="s">
        <v>160</v>
      </c>
      <c r="AP30" s="191" t="s">
        <v>1</v>
      </c>
      <c r="AQ30" s="193" t="s">
        <v>12</v>
      </c>
      <c r="AR30" s="191" t="s">
        <v>2</v>
      </c>
      <c r="AS30" s="7"/>
      <c r="AT30" s="7"/>
      <c r="AU30" s="15"/>
      <c r="AV30" s="7"/>
      <c r="AW30" s="7"/>
      <c r="AX30" s="88"/>
      <c r="BJ30" s="15"/>
      <c r="BK30" s="16"/>
      <c r="BL30" s="86"/>
      <c r="BM30" s="7"/>
      <c r="BN30" s="7"/>
      <c r="BO30" s="80"/>
      <c r="BQ30" s="192" t="s">
        <v>161</v>
      </c>
      <c r="BR30" s="191" t="s">
        <v>1</v>
      </c>
      <c r="BS30" s="193" t="s">
        <v>54</v>
      </c>
      <c r="BT30" s="191" t="s">
        <v>2</v>
      </c>
      <c r="BU30" s="190">
        <v>108</v>
      </c>
    </row>
    <row r="31" spans="2:73" ht="12" customHeight="1" thickBot="1" thickTop="1">
      <c r="B31" s="194"/>
      <c r="D31" s="192"/>
      <c r="E31" s="191"/>
      <c r="F31" s="193"/>
      <c r="G31" s="191"/>
      <c r="H31" s="7"/>
      <c r="I31" s="15"/>
      <c r="J31" s="79"/>
      <c r="K31" s="88"/>
      <c r="L31" s="7"/>
      <c r="M31" s="88"/>
      <c r="Q31" s="20"/>
      <c r="U31" s="20"/>
      <c r="Y31" s="15"/>
      <c r="Z31" s="16"/>
      <c r="AA31" s="90"/>
      <c r="AB31" s="7"/>
      <c r="AC31" s="78"/>
      <c r="AD31" s="12"/>
      <c r="AF31" s="192"/>
      <c r="AG31" s="191"/>
      <c r="AH31" s="193"/>
      <c r="AI31" s="191"/>
      <c r="AJ31" s="190"/>
      <c r="AM31" s="190"/>
      <c r="AO31" s="192"/>
      <c r="AP31" s="191"/>
      <c r="AQ31" s="193"/>
      <c r="AR31" s="191"/>
      <c r="AS31" s="10"/>
      <c r="AT31" s="79"/>
      <c r="AU31" s="15"/>
      <c r="AV31" s="7"/>
      <c r="AW31" s="7"/>
      <c r="AX31" s="88"/>
      <c r="BB31" s="20"/>
      <c r="BF31" s="20"/>
      <c r="BJ31" s="15"/>
      <c r="BK31" s="16"/>
      <c r="BL31" s="90"/>
      <c r="BM31" s="7"/>
      <c r="BN31" s="87"/>
      <c r="BO31" s="7"/>
      <c r="BQ31" s="192"/>
      <c r="BR31" s="191"/>
      <c r="BS31" s="193"/>
      <c r="BT31" s="191"/>
      <c r="BU31" s="190"/>
    </row>
    <row r="32" spans="2:73" ht="12" customHeight="1" thickBot="1" thickTop="1">
      <c r="B32" s="194">
        <v>14</v>
      </c>
      <c r="D32" s="192" t="s">
        <v>162</v>
      </c>
      <c r="E32" s="191" t="s">
        <v>1</v>
      </c>
      <c r="F32" s="193" t="s">
        <v>27</v>
      </c>
      <c r="G32" s="191" t="s">
        <v>2</v>
      </c>
      <c r="H32" s="7"/>
      <c r="I32" s="7"/>
      <c r="J32" s="83"/>
      <c r="K32" s="7"/>
      <c r="L32" s="7"/>
      <c r="M32" s="88"/>
      <c r="Q32" s="184">
        <v>11</v>
      </c>
      <c r="R32" s="185"/>
      <c r="T32" s="187">
        <v>7</v>
      </c>
      <c r="U32" s="188"/>
      <c r="Y32" s="15"/>
      <c r="Z32" s="16"/>
      <c r="AA32" s="90"/>
      <c r="AB32" s="15"/>
      <c r="AC32" s="89"/>
      <c r="AD32" s="80"/>
      <c r="AF32" s="192" t="s">
        <v>163</v>
      </c>
      <c r="AG32" s="191" t="s">
        <v>1</v>
      </c>
      <c r="AH32" s="193" t="s">
        <v>14</v>
      </c>
      <c r="AI32" s="191" t="s">
        <v>2</v>
      </c>
      <c r="AJ32" s="190">
        <v>45</v>
      </c>
      <c r="AM32" s="190">
        <v>77</v>
      </c>
      <c r="AO32" s="192" t="s">
        <v>164</v>
      </c>
      <c r="AP32" s="191" t="s">
        <v>1</v>
      </c>
      <c r="AQ32" s="193" t="s">
        <v>14</v>
      </c>
      <c r="AR32" s="191" t="s">
        <v>2</v>
      </c>
      <c r="AS32" s="80"/>
      <c r="AT32" s="136"/>
      <c r="AU32" s="19"/>
      <c r="AV32" s="7"/>
      <c r="AW32" s="7"/>
      <c r="AX32" s="88"/>
      <c r="BB32" s="184">
        <v>10</v>
      </c>
      <c r="BC32" s="185"/>
      <c r="BE32" s="187">
        <v>12</v>
      </c>
      <c r="BF32" s="188"/>
      <c r="BJ32" s="15"/>
      <c r="BK32" s="16"/>
      <c r="BL32" s="90"/>
      <c r="BM32" s="15"/>
      <c r="BN32" s="19"/>
      <c r="BO32" s="14"/>
      <c r="BQ32" s="192" t="s">
        <v>165</v>
      </c>
      <c r="BR32" s="191" t="s">
        <v>1</v>
      </c>
      <c r="BS32" s="193" t="s">
        <v>12</v>
      </c>
      <c r="BT32" s="191" t="s">
        <v>2</v>
      </c>
      <c r="BU32" s="190">
        <v>109</v>
      </c>
    </row>
    <row r="33" spans="2:73" ht="12" customHeight="1" thickBot="1" thickTop="1">
      <c r="B33" s="194"/>
      <c r="D33" s="192"/>
      <c r="E33" s="191"/>
      <c r="F33" s="193"/>
      <c r="G33" s="191"/>
      <c r="H33" s="10"/>
      <c r="I33" s="79"/>
      <c r="J33" s="88"/>
      <c r="K33" s="7"/>
      <c r="L33" s="7"/>
      <c r="M33" s="88"/>
      <c r="Q33" s="186"/>
      <c r="R33" s="185"/>
      <c r="S33" s="23"/>
      <c r="T33" s="185"/>
      <c r="U33" s="188"/>
      <c r="Y33" s="15"/>
      <c r="Z33" s="16"/>
      <c r="AA33" s="90"/>
      <c r="AB33" s="78"/>
      <c r="AC33" s="16"/>
      <c r="AD33" s="7"/>
      <c r="AF33" s="192"/>
      <c r="AG33" s="191"/>
      <c r="AH33" s="193"/>
      <c r="AI33" s="191"/>
      <c r="AJ33" s="190"/>
      <c r="AM33" s="190"/>
      <c r="AO33" s="192"/>
      <c r="AP33" s="191"/>
      <c r="AQ33" s="193"/>
      <c r="AR33" s="191"/>
      <c r="AS33" s="7"/>
      <c r="AT33" s="15"/>
      <c r="AU33" s="82"/>
      <c r="AV33" s="7"/>
      <c r="AW33" s="7"/>
      <c r="AX33" s="88"/>
      <c r="BB33" s="186"/>
      <c r="BC33" s="185"/>
      <c r="BD33" s="23"/>
      <c r="BE33" s="185"/>
      <c r="BF33" s="188"/>
      <c r="BJ33" s="15"/>
      <c r="BK33" s="16"/>
      <c r="BL33" s="90"/>
      <c r="BM33" s="78"/>
      <c r="BN33" s="16"/>
      <c r="BO33" s="17"/>
      <c r="BQ33" s="192"/>
      <c r="BR33" s="191"/>
      <c r="BS33" s="193"/>
      <c r="BT33" s="191"/>
      <c r="BU33" s="190"/>
    </row>
    <row r="34" spans="2:73" ht="12" customHeight="1" thickBot="1" thickTop="1">
      <c r="B34" s="194">
        <v>15</v>
      </c>
      <c r="D34" s="192" t="s">
        <v>166</v>
      </c>
      <c r="E34" s="191" t="s">
        <v>1</v>
      </c>
      <c r="F34" s="193" t="s">
        <v>9</v>
      </c>
      <c r="G34" s="191" t="s">
        <v>2</v>
      </c>
      <c r="H34" s="80"/>
      <c r="I34" s="83"/>
      <c r="J34" s="7"/>
      <c r="K34" s="7"/>
      <c r="L34" s="7"/>
      <c r="M34" s="88"/>
      <c r="Q34" s="184">
        <v>11</v>
      </c>
      <c r="R34" s="185"/>
      <c r="T34" s="187">
        <v>6</v>
      </c>
      <c r="U34" s="188"/>
      <c r="Y34" s="15"/>
      <c r="Z34" s="16"/>
      <c r="AA34" s="7"/>
      <c r="AB34" s="86"/>
      <c r="AC34" s="7"/>
      <c r="AD34" s="9"/>
      <c r="AF34" s="192" t="s">
        <v>44</v>
      </c>
      <c r="AG34" s="191" t="s">
        <v>1</v>
      </c>
      <c r="AH34" s="193" t="s">
        <v>31</v>
      </c>
      <c r="AI34" s="191" t="s">
        <v>2</v>
      </c>
      <c r="AJ34" s="190">
        <v>46</v>
      </c>
      <c r="AM34" s="190">
        <v>78</v>
      </c>
      <c r="AO34" s="192" t="s">
        <v>167</v>
      </c>
      <c r="AP34" s="191" t="s">
        <v>1</v>
      </c>
      <c r="AQ34" s="193" t="s">
        <v>10</v>
      </c>
      <c r="AR34" s="191" t="s">
        <v>2</v>
      </c>
      <c r="AS34" s="7"/>
      <c r="AT34" s="7"/>
      <c r="AU34" s="83"/>
      <c r="AV34" s="7"/>
      <c r="AW34" s="7"/>
      <c r="AX34" s="88"/>
      <c r="BB34" s="184">
        <v>11</v>
      </c>
      <c r="BC34" s="185"/>
      <c r="BE34" s="187">
        <v>7</v>
      </c>
      <c r="BF34" s="188"/>
      <c r="BJ34" s="15"/>
      <c r="BK34" s="16"/>
      <c r="BL34" s="7"/>
      <c r="BM34" s="86"/>
      <c r="BN34" s="7"/>
      <c r="BO34" s="9"/>
      <c r="BQ34" s="192" t="s">
        <v>64</v>
      </c>
      <c r="BR34" s="191" t="s">
        <v>1</v>
      </c>
      <c r="BS34" s="193" t="s">
        <v>18</v>
      </c>
      <c r="BT34" s="191" t="s">
        <v>2</v>
      </c>
      <c r="BU34" s="190">
        <v>110</v>
      </c>
    </row>
    <row r="35" spans="2:73" ht="12" customHeight="1" thickBot="1" thickTop="1">
      <c r="B35" s="194"/>
      <c r="D35" s="192"/>
      <c r="E35" s="191"/>
      <c r="F35" s="193"/>
      <c r="G35" s="191"/>
      <c r="H35" s="7"/>
      <c r="I35" s="7"/>
      <c r="J35" s="7"/>
      <c r="K35" s="7"/>
      <c r="L35" s="7"/>
      <c r="M35" s="88"/>
      <c r="O35" s="179">
        <f>IF(Q32="","",IF(Q32&gt;T32,1,0)+IF(Q34&gt;T34,1,0)+IF(Q36&gt;T36,1,0)+IF(Q38&gt;T38,1,0)+IF(Q40&gt;T40,1,0))</f>
        <v>3</v>
      </c>
      <c r="P35" s="180"/>
      <c r="Q35" s="186"/>
      <c r="R35" s="185"/>
      <c r="S35" s="23"/>
      <c r="T35" s="185"/>
      <c r="U35" s="188"/>
      <c r="V35" s="182">
        <f>IF(Q32="","",IF(Q32&lt;T32,1,0)+IF(Q34&lt;T34,1,0)+IF(Q36&lt;T36,1,0)+IF(Q38&lt;T38,1,0)+IF(Q40&lt;T40,1,0))</f>
        <v>0</v>
      </c>
      <c r="W35" s="179"/>
      <c r="Y35" s="15"/>
      <c r="Z35" s="16"/>
      <c r="AA35" s="7"/>
      <c r="AB35" s="90"/>
      <c r="AC35" s="78"/>
      <c r="AD35" s="12"/>
      <c r="AF35" s="192"/>
      <c r="AG35" s="191"/>
      <c r="AH35" s="193"/>
      <c r="AI35" s="191"/>
      <c r="AJ35" s="190"/>
      <c r="AM35" s="190"/>
      <c r="AO35" s="192"/>
      <c r="AP35" s="191"/>
      <c r="AQ35" s="193"/>
      <c r="AR35" s="191"/>
      <c r="AS35" s="10"/>
      <c r="AT35" s="79"/>
      <c r="AU35" s="88"/>
      <c r="AV35" s="7"/>
      <c r="AW35" s="7"/>
      <c r="AX35" s="88"/>
      <c r="AZ35" s="179">
        <f>IF(BB32="","",IF(BB32&gt;BE32,1,0)+IF(BB34&gt;BE34,1,0)+IF(BB36&gt;BE36,1,0)+IF(BB38&gt;BE38,1,0)+IF(BB40&gt;BE40,1,0))</f>
        <v>2</v>
      </c>
      <c r="BA35" s="180"/>
      <c r="BB35" s="186"/>
      <c r="BC35" s="185"/>
      <c r="BD35" s="23"/>
      <c r="BE35" s="185"/>
      <c r="BF35" s="188"/>
      <c r="BG35" s="182">
        <f>IF(BB32="","",IF(BB32&lt;BE32,1,0)+IF(BB34&lt;BE34,1,0)+IF(BB36&lt;BE36,1,0)+IF(BB38&lt;BE38,1,0)+IF(BB40&lt;BE40,1,0))</f>
        <v>3</v>
      </c>
      <c r="BH35" s="179"/>
      <c r="BJ35" s="15"/>
      <c r="BK35" s="16"/>
      <c r="BL35" s="7"/>
      <c r="BM35" s="90"/>
      <c r="BN35" s="78"/>
      <c r="BO35" s="12"/>
      <c r="BQ35" s="192"/>
      <c r="BR35" s="191"/>
      <c r="BS35" s="193"/>
      <c r="BT35" s="191"/>
      <c r="BU35" s="190"/>
    </row>
    <row r="36" spans="2:73" ht="12" customHeight="1" thickBot="1" thickTop="1">
      <c r="B36" s="194">
        <v>16</v>
      </c>
      <c r="D36" s="192" t="s">
        <v>168</v>
      </c>
      <c r="E36" s="191" t="s">
        <v>1</v>
      </c>
      <c r="F36" s="193" t="s">
        <v>10</v>
      </c>
      <c r="G36" s="191" t="s">
        <v>2</v>
      </c>
      <c r="H36" s="80"/>
      <c r="I36" s="7"/>
      <c r="J36" s="7"/>
      <c r="K36" s="7"/>
      <c r="L36" s="7"/>
      <c r="M36" s="81"/>
      <c r="O36" s="179"/>
      <c r="P36" s="180"/>
      <c r="Q36" s="184">
        <v>11</v>
      </c>
      <c r="R36" s="185"/>
      <c r="T36" s="187">
        <v>3</v>
      </c>
      <c r="U36" s="188"/>
      <c r="V36" s="182"/>
      <c r="W36" s="179"/>
      <c r="Y36" s="11"/>
      <c r="Z36" s="16"/>
      <c r="AA36" s="7"/>
      <c r="AB36" s="7"/>
      <c r="AC36" s="86"/>
      <c r="AD36" s="80"/>
      <c r="AF36" s="192" t="s">
        <v>32</v>
      </c>
      <c r="AG36" s="191" t="s">
        <v>1</v>
      </c>
      <c r="AH36" s="193" t="s">
        <v>9</v>
      </c>
      <c r="AI36" s="191" t="s">
        <v>2</v>
      </c>
      <c r="AJ36" s="190">
        <v>47</v>
      </c>
      <c r="AM36" s="190">
        <v>79</v>
      </c>
      <c r="AO36" s="192" t="s">
        <v>40</v>
      </c>
      <c r="AP36" s="191" t="s">
        <v>1</v>
      </c>
      <c r="AQ36" s="193" t="s">
        <v>41</v>
      </c>
      <c r="AR36" s="191" t="s">
        <v>2</v>
      </c>
      <c r="AS36" s="80"/>
      <c r="AT36" s="83"/>
      <c r="AU36" s="7"/>
      <c r="AV36" s="7"/>
      <c r="AW36" s="7"/>
      <c r="AX36" s="138"/>
      <c r="AZ36" s="179"/>
      <c r="BA36" s="180"/>
      <c r="BB36" s="184">
        <v>11</v>
      </c>
      <c r="BC36" s="185"/>
      <c r="BE36" s="187">
        <v>3</v>
      </c>
      <c r="BF36" s="188"/>
      <c r="BG36" s="182"/>
      <c r="BH36" s="179"/>
      <c r="BJ36" s="78"/>
      <c r="BK36" s="16"/>
      <c r="BL36" s="7"/>
      <c r="BM36" s="7"/>
      <c r="BN36" s="86"/>
      <c r="BO36" s="80"/>
      <c r="BQ36" s="192" t="s">
        <v>169</v>
      </c>
      <c r="BR36" s="191" t="s">
        <v>1</v>
      </c>
      <c r="BS36" s="193" t="s">
        <v>31</v>
      </c>
      <c r="BT36" s="191" t="s">
        <v>2</v>
      </c>
      <c r="BU36" s="190">
        <v>111</v>
      </c>
    </row>
    <row r="37" spans="2:73" ht="12" customHeight="1" thickBot="1" thickTop="1">
      <c r="B37" s="194"/>
      <c r="D37" s="192"/>
      <c r="E37" s="191"/>
      <c r="F37" s="193"/>
      <c r="G37" s="191"/>
      <c r="H37" s="7"/>
      <c r="I37" s="81"/>
      <c r="J37" s="7"/>
      <c r="K37" s="7"/>
      <c r="L37" s="15"/>
      <c r="M37" s="16"/>
      <c r="O37" s="179"/>
      <c r="P37" s="180"/>
      <c r="Q37" s="186"/>
      <c r="R37" s="185"/>
      <c r="S37" s="23"/>
      <c r="T37" s="185"/>
      <c r="U37" s="188"/>
      <c r="V37" s="182"/>
      <c r="W37" s="179"/>
      <c r="Y37" s="90"/>
      <c r="Z37" s="7"/>
      <c r="AA37" s="7"/>
      <c r="AB37" s="7"/>
      <c r="AC37" s="7"/>
      <c r="AD37" s="7"/>
      <c r="AF37" s="192"/>
      <c r="AG37" s="191"/>
      <c r="AH37" s="193"/>
      <c r="AI37" s="191"/>
      <c r="AJ37" s="190"/>
      <c r="AM37" s="190"/>
      <c r="AO37" s="192"/>
      <c r="AP37" s="191"/>
      <c r="AQ37" s="193"/>
      <c r="AR37" s="191"/>
      <c r="AS37" s="7"/>
      <c r="AT37" s="7"/>
      <c r="AU37" s="7"/>
      <c r="AV37" s="7"/>
      <c r="AW37" s="15"/>
      <c r="AX37" s="16"/>
      <c r="AZ37" s="179"/>
      <c r="BA37" s="180"/>
      <c r="BB37" s="186"/>
      <c r="BC37" s="185"/>
      <c r="BD37" s="23"/>
      <c r="BE37" s="185"/>
      <c r="BF37" s="188"/>
      <c r="BG37" s="182"/>
      <c r="BH37" s="179"/>
      <c r="BJ37" s="86"/>
      <c r="BK37" s="7"/>
      <c r="BL37" s="7"/>
      <c r="BM37" s="7"/>
      <c r="BN37" s="7"/>
      <c r="BO37" s="7"/>
      <c r="BQ37" s="192"/>
      <c r="BR37" s="191"/>
      <c r="BS37" s="193"/>
      <c r="BT37" s="191"/>
      <c r="BU37" s="190"/>
    </row>
    <row r="38" spans="2:73" ht="12" customHeight="1" thickBot="1" thickTop="1">
      <c r="B38" s="194">
        <v>17</v>
      </c>
      <c r="D38" s="192" t="s">
        <v>170</v>
      </c>
      <c r="E38" s="191" t="s">
        <v>1</v>
      </c>
      <c r="F38" s="193" t="s">
        <v>13</v>
      </c>
      <c r="G38" s="191" t="s">
        <v>2</v>
      </c>
      <c r="H38" s="11"/>
      <c r="I38" s="16"/>
      <c r="J38" s="88"/>
      <c r="K38" s="7"/>
      <c r="L38" s="15"/>
      <c r="M38" s="16"/>
      <c r="O38" s="179"/>
      <c r="P38" s="180"/>
      <c r="Q38" s="184"/>
      <c r="R38" s="185"/>
      <c r="T38" s="187"/>
      <c r="U38" s="188"/>
      <c r="V38" s="182"/>
      <c r="W38" s="179"/>
      <c r="Y38" s="90"/>
      <c r="Z38" s="7"/>
      <c r="AA38" s="7"/>
      <c r="AB38" s="7"/>
      <c r="AC38" s="7"/>
      <c r="AD38" s="80"/>
      <c r="AF38" s="192" t="s">
        <v>92</v>
      </c>
      <c r="AG38" s="191" t="s">
        <v>1</v>
      </c>
      <c r="AH38" s="193" t="s">
        <v>21</v>
      </c>
      <c r="AI38" s="191" t="s">
        <v>2</v>
      </c>
      <c r="AJ38" s="190">
        <v>48</v>
      </c>
      <c r="AM38" s="190">
        <v>80</v>
      </c>
      <c r="AO38" s="192" t="s">
        <v>91</v>
      </c>
      <c r="AP38" s="191" t="s">
        <v>1</v>
      </c>
      <c r="AQ38" s="193" t="s">
        <v>39</v>
      </c>
      <c r="AR38" s="191" t="s">
        <v>2</v>
      </c>
      <c r="AS38" s="80"/>
      <c r="AT38" s="7"/>
      <c r="AU38" s="7"/>
      <c r="AV38" s="7"/>
      <c r="AW38" s="15"/>
      <c r="AX38" s="16"/>
      <c r="AZ38" s="179"/>
      <c r="BA38" s="180"/>
      <c r="BB38" s="184">
        <v>11</v>
      </c>
      <c r="BC38" s="185"/>
      <c r="BE38" s="187">
        <v>13</v>
      </c>
      <c r="BF38" s="188"/>
      <c r="BG38" s="182"/>
      <c r="BH38" s="179"/>
      <c r="BJ38" s="90"/>
      <c r="BK38" s="7"/>
      <c r="BL38" s="7"/>
      <c r="BM38" s="7"/>
      <c r="BN38" s="7"/>
      <c r="BO38" s="80"/>
      <c r="BQ38" s="192" t="s">
        <v>171</v>
      </c>
      <c r="BR38" s="191" t="s">
        <v>1</v>
      </c>
      <c r="BS38" s="193" t="s">
        <v>53</v>
      </c>
      <c r="BT38" s="191" t="s">
        <v>2</v>
      </c>
      <c r="BU38" s="190">
        <v>112</v>
      </c>
    </row>
    <row r="39" spans="2:73" ht="12" customHeight="1" thickBot="1" thickTop="1">
      <c r="B39" s="194"/>
      <c r="D39" s="192"/>
      <c r="E39" s="191"/>
      <c r="F39" s="193"/>
      <c r="G39" s="191"/>
      <c r="H39" s="7"/>
      <c r="I39" s="7"/>
      <c r="J39" s="81"/>
      <c r="K39" s="7"/>
      <c r="L39" s="15"/>
      <c r="M39" s="16"/>
      <c r="Q39" s="186"/>
      <c r="R39" s="185"/>
      <c r="S39" s="23"/>
      <c r="T39" s="185"/>
      <c r="U39" s="188"/>
      <c r="Y39" s="90"/>
      <c r="Z39" s="7"/>
      <c r="AA39" s="7"/>
      <c r="AB39" s="7"/>
      <c r="AC39" s="87"/>
      <c r="AD39" s="7"/>
      <c r="AF39" s="192"/>
      <c r="AG39" s="191"/>
      <c r="AH39" s="193"/>
      <c r="AI39" s="191"/>
      <c r="AJ39" s="190"/>
      <c r="AM39" s="190"/>
      <c r="AO39" s="192"/>
      <c r="AP39" s="191"/>
      <c r="AQ39" s="193"/>
      <c r="AR39" s="191"/>
      <c r="AS39" s="7"/>
      <c r="AT39" s="81"/>
      <c r="AU39" s="7"/>
      <c r="AV39" s="7"/>
      <c r="AW39" s="15"/>
      <c r="AX39" s="16"/>
      <c r="BB39" s="186"/>
      <c r="BC39" s="185"/>
      <c r="BD39" s="23"/>
      <c r="BE39" s="185"/>
      <c r="BF39" s="188"/>
      <c r="BJ39" s="90"/>
      <c r="BK39" s="7"/>
      <c r="BL39" s="7"/>
      <c r="BM39" s="7"/>
      <c r="BN39" s="87"/>
      <c r="BO39" s="7"/>
      <c r="BQ39" s="192"/>
      <c r="BR39" s="191"/>
      <c r="BS39" s="193"/>
      <c r="BT39" s="191"/>
      <c r="BU39" s="190"/>
    </row>
    <row r="40" spans="2:73" ht="12" customHeight="1" thickTop="1">
      <c r="B40" s="194">
        <v>18</v>
      </c>
      <c r="D40" s="192" t="s">
        <v>172</v>
      </c>
      <c r="E40" s="191" t="s">
        <v>1</v>
      </c>
      <c r="F40" s="193" t="s">
        <v>30</v>
      </c>
      <c r="G40" s="191" t="s">
        <v>2</v>
      </c>
      <c r="H40" s="7"/>
      <c r="I40" s="15"/>
      <c r="J40" s="16"/>
      <c r="K40" s="88"/>
      <c r="L40" s="15"/>
      <c r="M40" s="16"/>
      <c r="Q40" s="184"/>
      <c r="R40" s="185"/>
      <c r="T40" s="187"/>
      <c r="U40" s="188"/>
      <c r="Y40" s="90"/>
      <c r="Z40" s="7"/>
      <c r="AA40" s="7"/>
      <c r="AB40" s="90"/>
      <c r="AC40" s="15"/>
      <c r="AD40" s="14"/>
      <c r="AF40" s="192" t="s">
        <v>173</v>
      </c>
      <c r="AG40" s="191" t="s">
        <v>1</v>
      </c>
      <c r="AH40" s="193" t="s">
        <v>37</v>
      </c>
      <c r="AI40" s="191" t="s">
        <v>2</v>
      </c>
      <c r="AJ40" s="190">
        <v>49</v>
      </c>
      <c r="AM40" s="190">
        <v>81</v>
      </c>
      <c r="AO40" s="192" t="s">
        <v>43</v>
      </c>
      <c r="AP40" s="191" t="s">
        <v>1</v>
      </c>
      <c r="AQ40" s="193" t="s">
        <v>53</v>
      </c>
      <c r="AR40" s="191" t="s">
        <v>2</v>
      </c>
      <c r="AS40" s="11"/>
      <c r="AT40" s="16"/>
      <c r="AU40" s="88"/>
      <c r="AV40" s="7"/>
      <c r="AW40" s="15"/>
      <c r="AX40" s="16"/>
      <c r="BB40" s="184">
        <v>6</v>
      </c>
      <c r="BC40" s="185"/>
      <c r="BE40" s="187">
        <v>11</v>
      </c>
      <c r="BF40" s="188"/>
      <c r="BJ40" s="90"/>
      <c r="BK40" s="7"/>
      <c r="BL40" s="7"/>
      <c r="BM40" s="90"/>
      <c r="BN40" s="15"/>
      <c r="BO40" s="14"/>
      <c r="BQ40" s="192" t="s">
        <v>174</v>
      </c>
      <c r="BR40" s="191" t="s">
        <v>1</v>
      </c>
      <c r="BS40" s="193" t="s">
        <v>38</v>
      </c>
      <c r="BT40" s="191" t="s">
        <v>2</v>
      </c>
      <c r="BU40" s="190">
        <v>113</v>
      </c>
    </row>
    <row r="41" spans="2:73" ht="12" customHeight="1" thickBot="1">
      <c r="B41" s="194"/>
      <c r="D41" s="192"/>
      <c r="E41" s="191"/>
      <c r="F41" s="193"/>
      <c r="G41" s="191"/>
      <c r="H41" s="10"/>
      <c r="I41" s="82"/>
      <c r="J41" s="16"/>
      <c r="K41" s="88"/>
      <c r="L41" s="15"/>
      <c r="M41" s="16"/>
      <c r="Q41" s="186"/>
      <c r="R41" s="185"/>
      <c r="S41" s="23"/>
      <c r="T41" s="185"/>
      <c r="U41" s="188"/>
      <c r="Y41" s="90"/>
      <c r="Z41" s="7"/>
      <c r="AA41" s="7"/>
      <c r="AB41" s="87"/>
      <c r="AC41" s="7"/>
      <c r="AD41" s="17"/>
      <c r="AF41" s="192"/>
      <c r="AG41" s="191"/>
      <c r="AH41" s="193"/>
      <c r="AI41" s="191"/>
      <c r="AJ41" s="190"/>
      <c r="AM41" s="190"/>
      <c r="AO41" s="192"/>
      <c r="AP41" s="191"/>
      <c r="AQ41" s="193"/>
      <c r="AR41" s="191"/>
      <c r="AS41" s="7"/>
      <c r="AT41" s="7"/>
      <c r="AU41" s="81"/>
      <c r="AV41" s="7"/>
      <c r="AW41" s="15"/>
      <c r="AX41" s="16"/>
      <c r="BB41" s="186"/>
      <c r="BC41" s="185"/>
      <c r="BD41" s="23"/>
      <c r="BE41" s="185"/>
      <c r="BF41" s="188"/>
      <c r="BJ41" s="90"/>
      <c r="BK41" s="7"/>
      <c r="BL41" s="7"/>
      <c r="BM41" s="87"/>
      <c r="BN41" s="7"/>
      <c r="BO41" s="17"/>
      <c r="BQ41" s="192"/>
      <c r="BR41" s="191"/>
      <c r="BS41" s="193"/>
      <c r="BT41" s="191"/>
      <c r="BU41" s="190"/>
    </row>
    <row r="42" spans="2:73" ht="12" customHeight="1" thickBot="1" thickTop="1">
      <c r="B42" s="194">
        <v>19</v>
      </c>
      <c r="D42" s="192" t="s">
        <v>175</v>
      </c>
      <c r="E42" s="191" t="s">
        <v>1</v>
      </c>
      <c r="F42" s="193" t="s">
        <v>12</v>
      </c>
      <c r="G42" s="191" t="s">
        <v>2</v>
      </c>
      <c r="H42" s="80"/>
      <c r="I42" s="83"/>
      <c r="J42" s="7"/>
      <c r="K42" s="88"/>
      <c r="L42" s="15"/>
      <c r="M42" s="16"/>
      <c r="Q42" s="23"/>
      <c r="U42" s="23"/>
      <c r="Y42" s="90"/>
      <c r="Z42" s="7"/>
      <c r="AA42" s="7"/>
      <c r="AB42" s="19"/>
      <c r="AC42" s="16"/>
      <c r="AD42" s="80"/>
      <c r="AF42" s="192" t="s">
        <v>176</v>
      </c>
      <c r="AG42" s="191" t="s">
        <v>1</v>
      </c>
      <c r="AH42" s="193" t="s">
        <v>9</v>
      </c>
      <c r="AI42" s="191" t="s">
        <v>2</v>
      </c>
      <c r="AJ42" s="190">
        <v>50</v>
      </c>
      <c r="AM42" s="190">
        <v>82</v>
      </c>
      <c r="AO42" s="192" t="s">
        <v>177</v>
      </c>
      <c r="AP42" s="191" t="s">
        <v>1</v>
      </c>
      <c r="AQ42" s="193" t="s">
        <v>10</v>
      </c>
      <c r="AR42" s="191" t="s">
        <v>2</v>
      </c>
      <c r="AS42" s="80"/>
      <c r="AT42" s="15"/>
      <c r="AU42" s="19"/>
      <c r="AV42" s="7"/>
      <c r="AW42" s="15"/>
      <c r="AX42" s="16"/>
      <c r="BB42" s="23"/>
      <c r="BF42" s="23"/>
      <c r="BJ42" s="90"/>
      <c r="BK42" s="7"/>
      <c r="BL42" s="90"/>
      <c r="BM42" s="15"/>
      <c r="BN42" s="16"/>
      <c r="BO42" s="80"/>
      <c r="BQ42" s="192" t="s">
        <v>50</v>
      </c>
      <c r="BR42" s="191" t="s">
        <v>1</v>
      </c>
      <c r="BS42" s="193" t="s">
        <v>14</v>
      </c>
      <c r="BT42" s="191" t="s">
        <v>2</v>
      </c>
      <c r="BU42" s="190">
        <v>114</v>
      </c>
    </row>
    <row r="43" spans="2:73" ht="12" customHeight="1" thickBot="1" thickTop="1">
      <c r="B43" s="194"/>
      <c r="D43" s="192"/>
      <c r="E43" s="191"/>
      <c r="F43" s="193"/>
      <c r="G43" s="191"/>
      <c r="H43" s="7"/>
      <c r="I43" s="7"/>
      <c r="J43" s="7"/>
      <c r="K43" s="81"/>
      <c r="L43" s="15"/>
      <c r="M43" s="16"/>
      <c r="S43" s="142"/>
      <c r="Y43" s="90"/>
      <c r="Z43" s="7"/>
      <c r="AA43" s="7"/>
      <c r="AB43" s="19"/>
      <c r="AC43" s="85"/>
      <c r="AD43" s="7"/>
      <c r="AF43" s="192"/>
      <c r="AG43" s="191"/>
      <c r="AH43" s="193"/>
      <c r="AI43" s="191"/>
      <c r="AJ43" s="190"/>
      <c r="AM43" s="190"/>
      <c r="AO43" s="192"/>
      <c r="AP43" s="191"/>
      <c r="AQ43" s="193"/>
      <c r="AR43" s="191"/>
      <c r="AS43" s="7"/>
      <c r="AT43" s="84"/>
      <c r="AU43" s="19"/>
      <c r="AV43" s="7"/>
      <c r="AW43" s="15"/>
      <c r="AX43" s="16"/>
      <c r="BD43" s="27"/>
      <c r="BJ43" s="90"/>
      <c r="BK43" s="7"/>
      <c r="BL43" s="90"/>
      <c r="BM43" s="15"/>
      <c r="BN43" s="85"/>
      <c r="BO43" s="7"/>
      <c r="BQ43" s="192"/>
      <c r="BR43" s="191"/>
      <c r="BS43" s="193"/>
      <c r="BT43" s="191"/>
      <c r="BU43" s="190"/>
    </row>
    <row r="44" spans="2:73" ht="12" customHeight="1" thickBot="1" thickTop="1">
      <c r="B44" s="194">
        <v>20</v>
      </c>
      <c r="D44" s="192" t="s">
        <v>178</v>
      </c>
      <c r="E44" s="191" t="s">
        <v>1</v>
      </c>
      <c r="F44" s="193" t="s">
        <v>41</v>
      </c>
      <c r="G44" s="191" t="s">
        <v>2</v>
      </c>
      <c r="H44" s="80"/>
      <c r="I44" s="7"/>
      <c r="J44" s="15"/>
      <c r="K44" s="16"/>
      <c r="L44" s="19"/>
      <c r="M44" s="16"/>
      <c r="S44" s="142"/>
      <c r="Y44" s="90"/>
      <c r="Z44" s="7"/>
      <c r="AA44" s="7"/>
      <c r="AB44" s="16"/>
      <c r="AC44" s="15"/>
      <c r="AD44" s="14"/>
      <c r="AF44" s="192" t="s">
        <v>179</v>
      </c>
      <c r="AG44" s="191" t="s">
        <v>1</v>
      </c>
      <c r="AH44" s="193" t="s">
        <v>121</v>
      </c>
      <c r="AI44" s="191" t="s">
        <v>2</v>
      </c>
      <c r="AJ44" s="190">
        <v>51</v>
      </c>
      <c r="AM44" s="190">
        <v>83</v>
      </c>
      <c r="AO44" s="192" t="s">
        <v>180</v>
      </c>
      <c r="AP44" s="191" t="s">
        <v>1</v>
      </c>
      <c r="AQ44" s="193" t="s">
        <v>20</v>
      </c>
      <c r="AR44" s="191" t="s">
        <v>2</v>
      </c>
      <c r="AS44" s="11"/>
      <c r="AT44" s="7"/>
      <c r="AU44" s="15"/>
      <c r="AV44" s="7"/>
      <c r="AW44" s="15"/>
      <c r="AX44" s="16"/>
      <c r="BD44" s="27"/>
      <c r="BJ44" s="90"/>
      <c r="BK44" s="7"/>
      <c r="BL44" s="90"/>
      <c r="BM44" s="7"/>
      <c r="BN44" s="15"/>
      <c r="BO44" s="14"/>
      <c r="BQ44" s="192" t="s">
        <v>181</v>
      </c>
      <c r="BR44" s="191" t="s">
        <v>1</v>
      </c>
      <c r="BS44" s="193" t="s">
        <v>10</v>
      </c>
      <c r="BT44" s="191" t="s">
        <v>2</v>
      </c>
      <c r="BU44" s="190">
        <v>115</v>
      </c>
    </row>
    <row r="45" spans="2:73" ht="12" customHeight="1" thickBot="1" thickTop="1">
      <c r="B45" s="194"/>
      <c r="D45" s="192"/>
      <c r="E45" s="191"/>
      <c r="F45" s="193"/>
      <c r="G45" s="191"/>
      <c r="H45" s="7"/>
      <c r="I45" s="81"/>
      <c r="J45" s="15"/>
      <c r="K45" s="16"/>
      <c r="L45" s="19"/>
      <c r="M45" s="16"/>
      <c r="S45" s="142"/>
      <c r="Y45" s="90"/>
      <c r="Z45" s="7"/>
      <c r="AA45" s="78"/>
      <c r="AB45" s="16"/>
      <c r="AC45" s="7"/>
      <c r="AD45" s="17"/>
      <c r="AF45" s="192"/>
      <c r="AG45" s="191"/>
      <c r="AH45" s="193"/>
      <c r="AI45" s="191"/>
      <c r="AJ45" s="190"/>
      <c r="AM45" s="190"/>
      <c r="AO45" s="192"/>
      <c r="AP45" s="191"/>
      <c r="AQ45" s="193"/>
      <c r="AR45" s="191"/>
      <c r="AS45" s="7"/>
      <c r="AT45" s="7"/>
      <c r="AU45" s="15"/>
      <c r="AV45" s="79"/>
      <c r="AW45" s="15"/>
      <c r="AX45" s="16"/>
      <c r="BD45" s="27"/>
      <c r="BJ45" s="90"/>
      <c r="BK45" s="7"/>
      <c r="BL45" s="87"/>
      <c r="BM45" s="7"/>
      <c r="BN45" s="7"/>
      <c r="BO45" s="17"/>
      <c r="BQ45" s="192"/>
      <c r="BR45" s="191"/>
      <c r="BS45" s="193"/>
      <c r="BT45" s="191"/>
      <c r="BU45" s="190"/>
    </row>
    <row r="46" spans="2:73" ht="12" customHeight="1" thickBot="1" thickTop="1">
      <c r="B46" s="194">
        <v>21</v>
      </c>
      <c r="D46" s="192" t="s">
        <v>182</v>
      </c>
      <c r="E46" s="191" t="s">
        <v>1</v>
      </c>
      <c r="F46" s="193" t="s">
        <v>38</v>
      </c>
      <c r="G46" s="191" t="s">
        <v>2</v>
      </c>
      <c r="H46" s="11"/>
      <c r="I46" s="16"/>
      <c r="J46" s="137"/>
      <c r="K46" s="16"/>
      <c r="L46" s="19"/>
      <c r="M46" s="16"/>
      <c r="S46" s="142"/>
      <c r="Y46" s="90"/>
      <c r="Z46" s="15"/>
      <c r="AA46" s="89"/>
      <c r="AB46" s="7"/>
      <c r="AC46" s="7"/>
      <c r="AD46" s="80"/>
      <c r="AF46" s="192" t="s">
        <v>183</v>
      </c>
      <c r="AG46" s="191" t="s">
        <v>1</v>
      </c>
      <c r="AH46" s="193" t="s">
        <v>10</v>
      </c>
      <c r="AI46" s="191" t="s">
        <v>2</v>
      </c>
      <c r="AJ46" s="190">
        <v>52</v>
      </c>
      <c r="AM46" s="190">
        <v>84</v>
      </c>
      <c r="AO46" s="192" t="s">
        <v>184</v>
      </c>
      <c r="AP46" s="191" t="s">
        <v>1</v>
      </c>
      <c r="AQ46" s="193" t="s">
        <v>37</v>
      </c>
      <c r="AR46" s="191" t="s">
        <v>2</v>
      </c>
      <c r="AS46" s="80"/>
      <c r="AT46" s="7"/>
      <c r="AU46" s="7"/>
      <c r="AV46" s="136"/>
      <c r="AW46" s="19"/>
      <c r="AX46" s="16"/>
      <c r="BD46" s="27"/>
      <c r="BJ46" s="90"/>
      <c r="BK46" s="15"/>
      <c r="BL46" s="19"/>
      <c r="BM46" s="16"/>
      <c r="BN46" s="7"/>
      <c r="BO46" s="80"/>
      <c r="BQ46" s="192" t="s">
        <v>185</v>
      </c>
      <c r="BR46" s="191" t="s">
        <v>1</v>
      </c>
      <c r="BS46" s="193" t="s">
        <v>41</v>
      </c>
      <c r="BT46" s="191" t="s">
        <v>2</v>
      </c>
      <c r="BU46" s="190">
        <v>116</v>
      </c>
    </row>
    <row r="47" spans="2:73" ht="12" customHeight="1" thickBot="1" thickTop="1">
      <c r="B47" s="194"/>
      <c r="D47" s="192"/>
      <c r="E47" s="191"/>
      <c r="F47" s="193"/>
      <c r="G47" s="191"/>
      <c r="H47" s="7"/>
      <c r="I47" s="7"/>
      <c r="J47" s="84"/>
      <c r="K47" s="16"/>
      <c r="L47" s="19"/>
      <c r="M47" s="16"/>
      <c r="S47" s="142"/>
      <c r="Y47" s="90"/>
      <c r="Z47" s="15"/>
      <c r="AA47" s="91"/>
      <c r="AB47" s="7"/>
      <c r="AC47" s="87"/>
      <c r="AD47" s="7"/>
      <c r="AF47" s="192"/>
      <c r="AG47" s="191"/>
      <c r="AH47" s="193"/>
      <c r="AI47" s="191"/>
      <c r="AJ47" s="190"/>
      <c r="AM47" s="190"/>
      <c r="AO47" s="192"/>
      <c r="AP47" s="191"/>
      <c r="AQ47" s="193"/>
      <c r="AR47" s="191"/>
      <c r="AS47" s="7"/>
      <c r="AT47" s="81"/>
      <c r="AU47" s="7"/>
      <c r="AV47" s="137"/>
      <c r="AW47" s="19"/>
      <c r="AX47" s="16"/>
      <c r="BD47" s="27"/>
      <c r="BJ47" s="90"/>
      <c r="BK47" s="15"/>
      <c r="BL47" s="19"/>
      <c r="BM47" s="16"/>
      <c r="BN47" s="87"/>
      <c r="BO47" s="7"/>
      <c r="BQ47" s="192"/>
      <c r="BR47" s="191"/>
      <c r="BS47" s="193"/>
      <c r="BT47" s="191"/>
      <c r="BU47" s="190"/>
    </row>
    <row r="48" spans="2:73" ht="12" customHeight="1" thickBot="1" thickTop="1">
      <c r="B48" s="194">
        <v>22</v>
      </c>
      <c r="D48" s="192" t="s">
        <v>186</v>
      </c>
      <c r="E48" s="191" t="s">
        <v>1</v>
      </c>
      <c r="F48" s="193" t="s">
        <v>22</v>
      </c>
      <c r="G48" s="191" t="s">
        <v>2</v>
      </c>
      <c r="H48" s="80"/>
      <c r="I48" s="15"/>
      <c r="J48" s="7"/>
      <c r="K48" s="7"/>
      <c r="L48" s="19"/>
      <c r="M48" s="16"/>
      <c r="S48" s="142"/>
      <c r="Y48" s="90"/>
      <c r="Z48" s="15"/>
      <c r="AA48" s="91"/>
      <c r="AB48" s="15"/>
      <c r="AC48" s="19"/>
      <c r="AD48" s="14"/>
      <c r="AF48" s="192" t="s">
        <v>187</v>
      </c>
      <c r="AG48" s="191" t="s">
        <v>1</v>
      </c>
      <c r="AH48" s="193" t="s">
        <v>30</v>
      </c>
      <c r="AI48" s="191" t="s">
        <v>2</v>
      </c>
      <c r="AJ48" s="190">
        <v>53</v>
      </c>
      <c r="AM48" s="190">
        <v>85</v>
      </c>
      <c r="AO48" s="192" t="s">
        <v>57</v>
      </c>
      <c r="AP48" s="191" t="s">
        <v>1</v>
      </c>
      <c r="AQ48" s="193" t="s">
        <v>14</v>
      </c>
      <c r="AR48" s="191" t="s">
        <v>2</v>
      </c>
      <c r="AS48" s="11"/>
      <c r="AT48" s="16"/>
      <c r="AU48" s="88"/>
      <c r="AV48" s="137"/>
      <c r="AW48" s="19"/>
      <c r="AX48" s="16"/>
      <c r="BD48" s="27"/>
      <c r="BJ48" s="90"/>
      <c r="BK48" s="15"/>
      <c r="BL48" s="19"/>
      <c r="BM48" s="19"/>
      <c r="BN48" s="19"/>
      <c r="BO48" s="14"/>
      <c r="BQ48" s="192" t="s">
        <v>188</v>
      </c>
      <c r="BR48" s="191" t="s">
        <v>1</v>
      </c>
      <c r="BS48" s="193" t="s">
        <v>11</v>
      </c>
      <c r="BT48" s="191" t="s">
        <v>2</v>
      </c>
      <c r="BU48" s="190">
        <v>117</v>
      </c>
    </row>
    <row r="49" spans="2:73" ht="12" customHeight="1" thickBot="1" thickTop="1">
      <c r="B49" s="194"/>
      <c r="D49" s="192"/>
      <c r="E49" s="191"/>
      <c r="F49" s="193"/>
      <c r="G49" s="191"/>
      <c r="H49" s="7"/>
      <c r="I49" s="84"/>
      <c r="J49" s="7"/>
      <c r="K49" s="7"/>
      <c r="L49" s="19"/>
      <c r="M49" s="16"/>
      <c r="S49" s="142"/>
      <c r="Y49" s="90"/>
      <c r="Z49" s="15"/>
      <c r="AA49" s="91"/>
      <c r="AB49" s="78"/>
      <c r="AC49" s="16"/>
      <c r="AD49" s="17"/>
      <c r="AF49" s="192"/>
      <c r="AG49" s="191"/>
      <c r="AH49" s="193"/>
      <c r="AI49" s="191"/>
      <c r="AJ49" s="190"/>
      <c r="AM49" s="190"/>
      <c r="AO49" s="192"/>
      <c r="AP49" s="191"/>
      <c r="AQ49" s="193"/>
      <c r="AR49" s="191"/>
      <c r="AS49" s="7"/>
      <c r="AT49" s="7"/>
      <c r="AU49" s="81"/>
      <c r="AV49" s="137"/>
      <c r="AW49" s="19"/>
      <c r="AX49" s="16"/>
      <c r="BD49" s="27"/>
      <c r="BJ49" s="90"/>
      <c r="BK49" s="15"/>
      <c r="BL49" s="19"/>
      <c r="BM49" s="82"/>
      <c r="BN49" s="16"/>
      <c r="BO49" s="17"/>
      <c r="BQ49" s="192"/>
      <c r="BR49" s="191"/>
      <c r="BS49" s="193"/>
      <c r="BT49" s="191"/>
      <c r="BU49" s="190"/>
    </row>
    <row r="50" spans="2:73" ht="12" customHeight="1" thickBot="1" thickTop="1">
      <c r="B50" s="194">
        <v>23</v>
      </c>
      <c r="D50" s="192" t="s">
        <v>189</v>
      </c>
      <c r="E50" s="191" t="s">
        <v>1</v>
      </c>
      <c r="F50" s="193" t="s">
        <v>46</v>
      </c>
      <c r="G50" s="191" t="s">
        <v>2</v>
      </c>
      <c r="H50" s="11"/>
      <c r="I50" s="7"/>
      <c r="J50" s="7"/>
      <c r="K50" s="7"/>
      <c r="L50" s="19"/>
      <c r="M50" s="16"/>
      <c r="S50" s="142"/>
      <c r="Y50" s="90"/>
      <c r="Z50" s="15"/>
      <c r="AA50" s="16"/>
      <c r="AB50" s="86"/>
      <c r="AC50" s="7"/>
      <c r="AD50" s="9"/>
      <c r="AF50" s="192" t="s">
        <v>190</v>
      </c>
      <c r="AG50" s="191" t="s">
        <v>1</v>
      </c>
      <c r="AH50" s="193" t="s">
        <v>24</v>
      </c>
      <c r="AI50" s="191" t="s">
        <v>2</v>
      </c>
      <c r="AJ50" s="190">
        <v>54</v>
      </c>
      <c r="AM50" s="190">
        <v>86</v>
      </c>
      <c r="AO50" s="192" t="s">
        <v>66</v>
      </c>
      <c r="AP50" s="191" t="s">
        <v>1</v>
      </c>
      <c r="AQ50" s="193" t="s">
        <v>13</v>
      </c>
      <c r="AR50" s="191" t="s">
        <v>2</v>
      </c>
      <c r="AS50" s="7"/>
      <c r="AT50" s="15"/>
      <c r="AU50" s="7"/>
      <c r="AV50" s="15"/>
      <c r="AW50" s="19"/>
      <c r="AX50" s="16"/>
      <c r="BD50" s="27"/>
      <c r="BJ50" s="90"/>
      <c r="BK50" s="15"/>
      <c r="BL50" s="16"/>
      <c r="BM50" s="86"/>
      <c r="BN50" s="7"/>
      <c r="BO50" s="80"/>
      <c r="BQ50" s="192" t="s">
        <v>191</v>
      </c>
      <c r="BR50" s="191" t="s">
        <v>1</v>
      </c>
      <c r="BS50" s="193" t="s">
        <v>27</v>
      </c>
      <c r="BT50" s="191" t="s">
        <v>2</v>
      </c>
      <c r="BU50" s="190">
        <v>118</v>
      </c>
    </row>
    <row r="51" spans="2:73" ht="12" customHeight="1" thickBot="1" thickTop="1">
      <c r="B51" s="194"/>
      <c r="D51" s="192"/>
      <c r="E51" s="191"/>
      <c r="F51" s="193"/>
      <c r="G51" s="191"/>
      <c r="H51" s="7"/>
      <c r="I51" s="7"/>
      <c r="J51" s="7"/>
      <c r="K51" s="7"/>
      <c r="L51" s="82"/>
      <c r="M51" s="16"/>
      <c r="S51" s="142"/>
      <c r="Y51" s="90"/>
      <c r="Z51" s="15"/>
      <c r="AA51" s="16"/>
      <c r="AB51" s="90"/>
      <c r="AC51" s="78"/>
      <c r="AD51" s="12"/>
      <c r="AF51" s="192"/>
      <c r="AG51" s="191"/>
      <c r="AH51" s="193"/>
      <c r="AI51" s="191"/>
      <c r="AJ51" s="190"/>
      <c r="AM51" s="190"/>
      <c r="AO51" s="192"/>
      <c r="AP51" s="191"/>
      <c r="AQ51" s="193"/>
      <c r="AR51" s="191"/>
      <c r="AS51" s="10"/>
      <c r="AT51" s="82"/>
      <c r="AU51" s="7"/>
      <c r="AV51" s="15"/>
      <c r="AW51" s="19"/>
      <c r="AX51" s="16"/>
      <c r="BD51" s="27"/>
      <c r="BJ51" s="90"/>
      <c r="BK51" s="15"/>
      <c r="BL51" s="16"/>
      <c r="BM51" s="90"/>
      <c r="BN51" s="87"/>
      <c r="BO51" s="7"/>
      <c r="BQ51" s="192"/>
      <c r="BR51" s="191"/>
      <c r="BS51" s="193"/>
      <c r="BT51" s="191"/>
      <c r="BU51" s="190"/>
    </row>
    <row r="52" spans="2:73" ht="12" customHeight="1" thickBot="1" thickTop="1">
      <c r="B52" s="194">
        <v>24</v>
      </c>
      <c r="D52" s="192" t="s">
        <v>192</v>
      </c>
      <c r="E52" s="191" t="s">
        <v>1</v>
      </c>
      <c r="F52" s="193" t="s">
        <v>53</v>
      </c>
      <c r="G52" s="191" t="s">
        <v>2</v>
      </c>
      <c r="H52" s="80"/>
      <c r="I52" s="7"/>
      <c r="J52" s="7"/>
      <c r="K52" s="7"/>
      <c r="L52" s="83"/>
      <c r="M52" s="7"/>
      <c r="S52" s="142"/>
      <c r="Y52" s="90"/>
      <c r="Z52" s="15"/>
      <c r="AA52" s="16"/>
      <c r="AB52" s="7"/>
      <c r="AC52" s="86"/>
      <c r="AD52" s="80"/>
      <c r="AF52" s="192" t="s">
        <v>50</v>
      </c>
      <c r="AG52" s="191" t="s">
        <v>1</v>
      </c>
      <c r="AH52" s="193" t="s">
        <v>18</v>
      </c>
      <c r="AI52" s="191" t="s">
        <v>2</v>
      </c>
      <c r="AJ52" s="190">
        <v>55</v>
      </c>
      <c r="AM52" s="190">
        <v>87</v>
      </c>
      <c r="AO52" s="192" t="s">
        <v>193</v>
      </c>
      <c r="AP52" s="191" t="s">
        <v>1</v>
      </c>
      <c r="AQ52" s="193" t="s">
        <v>9</v>
      </c>
      <c r="AR52" s="191" t="s">
        <v>2</v>
      </c>
      <c r="AS52" s="80"/>
      <c r="AT52" s="83"/>
      <c r="AU52" s="7"/>
      <c r="AV52" s="15"/>
      <c r="AW52" s="19"/>
      <c r="AX52" s="16"/>
      <c r="BD52" s="27"/>
      <c r="BJ52" s="90"/>
      <c r="BK52" s="15"/>
      <c r="BL52" s="16"/>
      <c r="BM52" s="7"/>
      <c r="BN52" s="15"/>
      <c r="BO52" s="14"/>
      <c r="BQ52" s="192" t="s">
        <v>194</v>
      </c>
      <c r="BR52" s="191" t="s">
        <v>1</v>
      </c>
      <c r="BS52" s="193" t="s">
        <v>12</v>
      </c>
      <c r="BT52" s="191" t="s">
        <v>2</v>
      </c>
      <c r="BU52" s="190">
        <v>119</v>
      </c>
    </row>
    <row r="53" spans="2:73" ht="12" customHeight="1" thickBot="1" thickTop="1">
      <c r="B53" s="194"/>
      <c r="D53" s="192"/>
      <c r="E53" s="191"/>
      <c r="F53" s="193"/>
      <c r="G53" s="191"/>
      <c r="H53" s="7"/>
      <c r="I53" s="81"/>
      <c r="J53" s="7"/>
      <c r="K53" s="7"/>
      <c r="L53" s="88"/>
      <c r="M53" s="7"/>
      <c r="S53" s="142"/>
      <c r="Y53" s="90"/>
      <c r="Z53" s="78"/>
      <c r="AA53" s="16"/>
      <c r="AB53" s="7"/>
      <c r="AC53" s="7"/>
      <c r="AD53" s="7"/>
      <c r="AF53" s="192"/>
      <c r="AG53" s="191"/>
      <c r="AH53" s="193"/>
      <c r="AI53" s="191"/>
      <c r="AJ53" s="190"/>
      <c r="AM53" s="190"/>
      <c r="AO53" s="192"/>
      <c r="AP53" s="191"/>
      <c r="AQ53" s="193"/>
      <c r="AR53" s="191"/>
      <c r="AS53" s="7"/>
      <c r="AT53" s="7"/>
      <c r="AU53" s="7"/>
      <c r="AV53" s="15"/>
      <c r="AW53" s="82"/>
      <c r="AX53" s="16"/>
      <c r="BD53" s="27"/>
      <c r="BJ53" s="90"/>
      <c r="BK53" s="84"/>
      <c r="BL53" s="16"/>
      <c r="BM53" s="7"/>
      <c r="BN53" s="7"/>
      <c r="BO53" s="17"/>
      <c r="BQ53" s="192"/>
      <c r="BR53" s="191"/>
      <c r="BS53" s="193"/>
      <c r="BT53" s="191"/>
      <c r="BU53" s="190"/>
    </row>
    <row r="54" spans="2:73" ht="12" customHeight="1" thickBot="1" thickTop="1">
      <c r="B54" s="194">
        <v>25</v>
      </c>
      <c r="D54" s="192" t="s">
        <v>195</v>
      </c>
      <c r="E54" s="191" t="s">
        <v>1</v>
      </c>
      <c r="F54" s="193" t="s">
        <v>35</v>
      </c>
      <c r="G54" s="191" t="s">
        <v>2</v>
      </c>
      <c r="H54" s="11"/>
      <c r="I54" s="16"/>
      <c r="J54" s="88"/>
      <c r="K54" s="7"/>
      <c r="L54" s="88"/>
      <c r="M54" s="7"/>
      <c r="S54" s="142"/>
      <c r="Y54" s="7"/>
      <c r="Z54" s="86"/>
      <c r="AA54" s="7"/>
      <c r="AB54" s="7"/>
      <c r="AC54" s="7"/>
      <c r="AD54" s="80"/>
      <c r="AF54" s="192" t="s">
        <v>196</v>
      </c>
      <c r="AG54" s="191" t="s">
        <v>1</v>
      </c>
      <c r="AH54" s="193" t="s">
        <v>36</v>
      </c>
      <c r="AI54" s="191" t="s">
        <v>2</v>
      </c>
      <c r="AJ54" s="190">
        <v>56</v>
      </c>
      <c r="AM54" s="190">
        <v>88</v>
      </c>
      <c r="AO54" s="192" t="s">
        <v>197</v>
      </c>
      <c r="AP54" s="191" t="s">
        <v>1</v>
      </c>
      <c r="AQ54" s="193" t="s">
        <v>33</v>
      </c>
      <c r="AR54" s="191" t="s">
        <v>2</v>
      </c>
      <c r="AS54" s="80"/>
      <c r="AT54" s="7"/>
      <c r="AU54" s="7"/>
      <c r="AV54" s="7"/>
      <c r="AW54" s="83"/>
      <c r="AX54" s="7"/>
      <c r="BD54" s="27"/>
      <c r="BJ54" s="7"/>
      <c r="BK54" s="86"/>
      <c r="BL54" s="7"/>
      <c r="BM54" s="7"/>
      <c r="BN54" s="7"/>
      <c r="BO54" s="9"/>
      <c r="BQ54" s="192" t="s">
        <v>49</v>
      </c>
      <c r="BR54" s="191" t="s">
        <v>1</v>
      </c>
      <c r="BS54" s="193" t="s">
        <v>30</v>
      </c>
      <c r="BT54" s="191" t="s">
        <v>2</v>
      </c>
      <c r="BU54" s="190">
        <v>120</v>
      </c>
    </row>
    <row r="55" spans="2:73" ht="12" customHeight="1" thickBot="1" thickTop="1">
      <c r="B55" s="194"/>
      <c r="D55" s="192"/>
      <c r="E55" s="191"/>
      <c r="F55" s="193"/>
      <c r="G55" s="191"/>
      <c r="H55" s="7"/>
      <c r="I55" s="7"/>
      <c r="J55" s="81"/>
      <c r="K55" s="7"/>
      <c r="L55" s="88"/>
      <c r="M55" s="7"/>
      <c r="S55" s="142"/>
      <c r="Y55" s="7"/>
      <c r="Z55" s="90"/>
      <c r="AA55" s="7"/>
      <c r="AB55" s="7"/>
      <c r="AC55" s="87"/>
      <c r="AD55" s="7"/>
      <c r="AF55" s="192"/>
      <c r="AG55" s="191"/>
      <c r="AH55" s="193"/>
      <c r="AI55" s="191"/>
      <c r="AJ55" s="190"/>
      <c r="AM55" s="190"/>
      <c r="AO55" s="192"/>
      <c r="AP55" s="191"/>
      <c r="AQ55" s="193"/>
      <c r="AR55" s="191"/>
      <c r="AS55" s="7"/>
      <c r="AT55" s="81"/>
      <c r="AU55" s="7"/>
      <c r="AV55" s="7"/>
      <c r="AW55" s="88"/>
      <c r="AX55" s="7"/>
      <c r="BD55" s="27"/>
      <c r="BJ55" s="7"/>
      <c r="BK55" s="90"/>
      <c r="BL55" s="7"/>
      <c r="BM55" s="7"/>
      <c r="BN55" s="78"/>
      <c r="BO55" s="12"/>
      <c r="BQ55" s="192"/>
      <c r="BR55" s="191"/>
      <c r="BS55" s="193"/>
      <c r="BT55" s="191"/>
      <c r="BU55" s="190"/>
    </row>
    <row r="56" spans="2:73" ht="12" customHeight="1" thickBot="1" thickTop="1">
      <c r="B56" s="194">
        <v>26</v>
      </c>
      <c r="D56" s="192" t="s">
        <v>198</v>
      </c>
      <c r="E56" s="191" t="s">
        <v>1</v>
      </c>
      <c r="F56" s="193" t="s">
        <v>27</v>
      </c>
      <c r="G56" s="191" t="s">
        <v>2</v>
      </c>
      <c r="H56" s="7"/>
      <c r="I56" s="15"/>
      <c r="J56" s="16"/>
      <c r="K56" s="88"/>
      <c r="L56" s="88"/>
      <c r="M56" s="7"/>
      <c r="Q56" s="20"/>
      <c r="U56" s="20"/>
      <c r="Y56" s="7"/>
      <c r="Z56" s="90"/>
      <c r="AA56" s="7"/>
      <c r="AB56" s="90"/>
      <c r="AC56" s="15"/>
      <c r="AD56" s="14"/>
      <c r="AF56" s="192" t="s">
        <v>62</v>
      </c>
      <c r="AG56" s="191" t="s">
        <v>1</v>
      </c>
      <c r="AH56" s="193" t="s">
        <v>14</v>
      </c>
      <c r="AI56" s="191" t="s">
        <v>2</v>
      </c>
      <c r="AJ56" s="190">
        <v>57</v>
      </c>
      <c r="AM56" s="190">
        <v>89</v>
      </c>
      <c r="AO56" s="192" t="s">
        <v>199</v>
      </c>
      <c r="AP56" s="191" t="s">
        <v>1</v>
      </c>
      <c r="AQ56" s="193" t="s">
        <v>42</v>
      </c>
      <c r="AR56" s="191" t="s">
        <v>2</v>
      </c>
      <c r="AS56" s="11"/>
      <c r="AT56" s="16"/>
      <c r="AU56" s="88"/>
      <c r="AV56" s="7"/>
      <c r="AW56" s="88"/>
      <c r="AX56" s="7"/>
      <c r="BD56" s="27"/>
      <c r="BJ56" s="7"/>
      <c r="BK56" s="90"/>
      <c r="BL56" s="7"/>
      <c r="BM56" s="90"/>
      <c r="BN56" s="86"/>
      <c r="BO56" s="80"/>
      <c r="BQ56" s="192" t="s">
        <v>200</v>
      </c>
      <c r="BR56" s="191" t="s">
        <v>1</v>
      </c>
      <c r="BS56" s="193" t="s">
        <v>25</v>
      </c>
      <c r="BT56" s="191" t="s">
        <v>2</v>
      </c>
      <c r="BU56" s="190">
        <v>121</v>
      </c>
    </row>
    <row r="57" spans="2:73" ht="12" customHeight="1" thickBot="1" thickTop="1">
      <c r="B57" s="194"/>
      <c r="D57" s="192"/>
      <c r="E57" s="191"/>
      <c r="F57" s="193"/>
      <c r="G57" s="191"/>
      <c r="H57" s="10"/>
      <c r="I57" s="82"/>
      <c r="J57" s="16"/>
      <c r="K57" s="88"/>
      <c r="L57" s="88"/>
      <c r="M57" s="7"/>
      <c r="O57" s="145" t="s">
        <v>354</v>
      </c>
      <c r="P57" s="146"/>
      <c r="Q57" s="184">
        <v>11</v>
      </c>
      <c r="R57" s="185"/>
      <c r="T57" s="187">
        <v>9</v>
      </c>
      <c r="U57" s="188"/>
      <c r="V57" s="147" t="s">
        <v>357</v>
      </c>
      <c r="W57" s="145"/>
      <c r="Y57" s="7"/>
      <c r="Z57" s="90"/>
      <c r="AA57" s="7"/>
      <c r="AB57" s="87"/>
      <c r="AC57" s="7"/>
      <c r="AD57" s="17"/>
      <c r="AF57" s="192"/>
      <c r="AG57" s="191"/>
      <c r="AH57" s="193"/>
      <c r="AI57" s="191"/>
      <c r="AJ57" s="190"/>
      <c r="AM57" s="190"/>
      <c r="AO57" s="192"/>
      <c r="AP57" s="191"/>
      <c r="AQ57" s="193"/>
      <c r="AR57" s="191"/>
      <c r="AS57" s="7"/>
      <c r="AT57" s="7"/>
      <c r="AU57" s="81"/>
      <c r="AV57" s="7"/>
      <c r="AW57" s="88"/>
      <c r="AX57" s="7"/>
      <c r="BD57" s="27"/>
      <c r="BJ57" s="7"/>
      <c r="BK57" s="90"/>
      <c r="BL57" s="7"/>
      <c r="BM57" s="87"/>
      <c r="BN57" s="7"/>
      <c r="BO57" s="7"/>
      <c r="BQ57" s="192"/>
      <c r="BR57" s="191"/>
      <c r="BS57" s="193"/>
      <c r="BT57" s="191"/>
      <c r="BU57" s="190"/>
    </row>
    <row r="58" spans="2:73" ht="12" customHeight="1" thickBot="1" thickTop="1">
      <c r="B58" s="194">
        <v>27</v>
      </c>
      <c r="D58" s="192" t="s">
        <v>201</v>
      </c>
      <c r="E58" s="191" t="s">
        <v>1</v>
      </c>
      <c r="F58" s="193" t="s">
        <v>18</v>
      </c>
      <c r="G58" s="191" t="s">
        <v>2</v>
      </c>
      <c r="H58" s="80"/>
      <c r="I58" s="83"/>
      <c r="J58" s="7"/>
      <c r="K58" s="88"/>
      <c r="L58" s="88"/>
      <c r="M58" s="7"/>
      <c r="O58" s="145"/>
      <c r="P58" s="146"/>
      <c r="Q58" s="186"/>
      <c r="R58" s="185"/>
      <c r="S58" s="23"/>
      <c r="T58" s="185"/>
      <c r="U58" s="188"/>
      <c r="V58" s="147"/>
      <c r="W58" s="145"/>
      <c r="Y58" s="7"/>
      <c r="Z58" s="90"/>
      <c r="AA58" s="15"/>
      <c r="AB58" s="19"/>
      <c r="AC58" s="16"/>
      <c r="AD58" s="9"/>
      <c r="AF58" s="192" t="s">
        <v>109</v>
      </c>
      <c r="AG58" s="191" t="s">
        <v>1</v>
      </c>
      <c r="AH58" s="193" t="s">
        <v>15</v>
      </c>
      <c r="AI58" s="191" t="s">
        <v>2</v>
      </c>
      <c r="AJ58" s="190">
        <v>58</v>
      </c>
      <c r="AM58" s="190">
        <v>90</v>
      </c>
      <c r="AO58" s="192" t="s">
        <v>202</v>
      </c>
      <c r="AP58" s="191" t="s">
        <v>1</v>
      </c>
      <c r="AQ58" s="193" t="s">
        <v>11</v>
      </c>
      <c r="AR58" s="191" t="s">
        <v>2</v>
      </c>
      <c r="AS58" s="7"/>
      <c r="AT58" s="15"/>
      <c r="AU58" s="19"/>
      <c r="AV58" s="16"/>
      <c r="AW58" s="88"/>
      <c r="AX58" s="7"/>
      <c r="BD58" s="27"/>
      <c r="BJ58" s="7"/>
      <c r="BK58" s="90"/>
      <c r="BL58" s="15"/>
      <c r="BM58" s="19"/>
      <c r="BN58" s="16"/>
      <c r="BO58" s="9"/>
      <c r="BQ58" s="192" t="s">
        <v>61</v>
      </c>
      <c r="BR58" s="191" t="s">
        <v>1</v>
      </c>
      <c r="BS58" s="193" t="s">
        <v>21</v>
      </c>
      <c r="BT58" s="191" t="s">
        <v>2</v>
      </c>
      <c r="BU58" s="190">
        <v>122</v>
      </c>
    </row>
    <row r="59" spans="2:73" ht="12" customHeight="1" thickBot="1" thickTop="1">
      <c r="B59" s="194"/>
      <c r="D59" s="192"/>
      <c r="E59" s="191"/>
      <c r="F59" s="193"/>
      <c r="G59" s="191"/>
      <c r="H59" s="7"/>
      <c r="I59" s="7"/>
      <c r="J59" s="7"/>
      <c r="K59" s="81"/>
      <c r="L59" s="88"/>
      <c r="M59" s="7"/>
      <c r="O59" s="145"/>
      <c r="P59" s="146"/>
      <c r="Q59" s="184">
        <v>7</v>
      </c>
      <c r="R59" s="185"/>
      <c r="T59" s="187">
        <v>11</v>
      </c>
      <c r="U59" s="188"/>
      <c r="V59" s="147"/>
      <c r="W59" s="145"/>
      <c r="Y59" s="7"/>
      <c r="Z59" s="90"/>
      <c r="AA59" s="15"/>
      <c r="AB59" s="19"/>
      <c r="AC59" s="82"/>
      <c r="AD59" s="12"/>
      <c r="AF59" s="192"/>
      <c r="AG59" s="191"/>
      <c r="AH59" s="193"/>
      <c r="AI59" s="191"/>
      <c r="AJ59" s="190"/>
      <c r="AM59" s="190"/>
      <c r="AO59" s="192"/>
      <c r="AP59" s="191"/>
      <c r="AQ59" s="193"/>
      <c r="AR59" s="191"/>
      <c r="AS59" s="10"/>
      <c r="AT59" s="82"/>
      <c r="AU59" s="19"/>
      <c r="AV59" s="16"/>
      <c r="AW59" s="88"/>
      <c r="AX59" s="7"/>
      <c r="BD59" s="27"/>
      <c r="BJ59" s="7"/>
      <c r="BK59" s="90"/>
      <c r="BL59" s="15"/>
      <c r="BM59" s="19"/>
      <c r="BN59" s="82"/>
      <c r="BO59" s="12"/>
      <c r="BQ59" s="192"/>
      <c r="BR59" s="191"/>
      <c r="BS59" s="193"/>
      <c r="BT59" s="191"/>
      <c r="BU59" s="190"/>
    </row>
    <row r="60" spans="2:73" ht="12" customHeight="1" thickBot="1" thickTop="1">
      <c r="B60" s="194">
        <v>28</v>
      </c>
      <c r="D60" s="192" t="s">
        <v>94</v>
      </c>
      <c r="E60" s="191" t="s">
        <v>1</v>
      </c>
      <c r="F60" s="193" t="s">
        <v>33</v>
      </c>
      <c r="G60" s="191" t="s">
        <v>2</v>
      </c>
      <c r="H60" s="80"/>
      <c r="I60" s="7"/>
      <c r="J60" s="15"/>
      <c r="K60" s="7"/>
      <c r="L60" s="7"/>
      <c r="M60" s="7"/>
      <c r="O60" s="145"/>
      <c r="P60" s="146"/>
      <c r="Q60" s="186"/>
      <c r="R60" s="185"/>
      <c r="S60" s="23"/>
      <c r="T60" s="185"/>
      <c r="U60" s="188"/>
      <c r="V60" s="147"/>
      <c r="W60" s="145"/>
      <c r="Y60" s="7"/>
      <c r="Z60" s="90"/>
      <c r="AA60" s="15"/>
      <c r="AB60" s="16"/>
      <c r="AC60" s="86"/>
      <c r="AD60" s="80"/>
      <c r="AF60" s="192" t="s">
        <v>122</v>
      </c>
      <c r="AG60" s="191" t="s">
        <v>1</v>
      </c>
      <c r="AH60" s="193" t="s">
        <v>19</v>
      </c>
      <c r="AI60" s="191" t="s">
        <v>2</v>
      </c>
      <c r="AJ60" s="190">
        <v>59</v>
      </c>
      <c r="AM60" s="190">
        <v>91</v>
      </c>
      <c r="AO60" s="192" t="s">
        <v>203</v>
      </c>
      <c r="AP60" s="191" t="s">
        <v>1</v>
      </c>
      <c r="AQ60" s="193" t="s">
        <v>23</v>
      </c>
      <c r="AR60" s="191" t="s">
        <v>2</v>
      </c>
      <c r="AS60" s="80"/>
      <c r="AT60" s="83"/>
      <c r="AU60" s="15"/>
      <c r="AV60" s="16"/>
      <c r="AW60" s="88"/>
      <c r="AX60" s="7"/>
      <c r="BD60" s="27"/>
      <c r="BJ60" s="7"/>
      <c r="BK60" s="90"/>
      <c r="BL60" s="15"/>
      <c r="BM60" s="16"/>
      <c r="BN60" s="86"/>
      <c r="BO60" s="80"/>
      <c r="BQ60" s="192" t="s">
        <v>204</v>
      </c>
      <c r="BR60" s="191" t="s">
        <v>1</v>
      </c>
      <c r="BS60" s="193" t="s">
        <v>15</v>
      </c>
      <c r="BT60" s="191" t="s">
        <v>2</v>
      </c>
      <c r="BU60" s="190">
        <v>123</v>
      </c>
    </row>
    <row r="61" spans="2:73" ht="12" customHeight="1" thickBot="1" thickTop="1">
      <c r="B61" s="194"/>
      <c r="D61" s="192"/>
      <c r="E61" s="191"/>
      <c r="F61" s="193"/>
      <c r="G61" s="191"/>
      <c r="H61" s="7"/>
      <c r="I61" s="81"/>
      <c r="J61" s="15"/>
      <c r="K61" s="7"/>
      <c r="L61" s="7"/>
      <c r="M61" s="7"/>
      <c r="O61" s="145"/>
      <c r="P61" s="146"/>
      <c r="Q61" s="184">
        <v>11</v>
      </c>
      <c r="R61" s="185"/>
      <c r="T61" s="187">
        <v>9</v>
      </c>
      <c r="U61" s="188"/>
      <c r="V61" s="147"/>
      <c r="W61" s="145"/>
      <c r="Y61" s="7"/>
      <c r="Z61" s="90"/>
      <c r="AA61" s="78"/>
      <c r="AB61" s="16"/>
      <c r="AC61" s="7"/>
      <c r="AD61" s="7"/>
      <c r="AF61" s="192"/>
      <c r="AG61" s="191"/>
      <c r="AH61" s="193"/>
      <c r="AI61" s="191"/>
      <c r="AJ61" s="190"/>
      <c r="AM61" s="190"/>
      <c r="AO61" s="192"/>
      <c r="AP61" s="191"/>
      <c r="AQ61" s="193"/>
      <c r="AR61" s="191"/>
      <c r="AS61" s="7"/>
      <c r="AT61" s="7"/>
      <c r="AU61" s="15"/>
      <c r="AV61" s="79"/>
      <c r="AW61" s="88"/>
      <c r="AX61" s="7"/>
      <c r="BD61" s="27"/>
      <c r="BJ61" s="7"/>
      <c r="BK61" s="90"/>
      <c r="BL61" s="78"/>
      <c r="BM61" s="16"/>
      <c r="BN61" s="7"/>
      <c r="BO61" s="7"/>
      <c r="BQ61" s="192"/>
      <c r="BR61" s="191"/>
      <c r="BS61" s="193"/>
      <c r="BT61" s="191"/>
      <c r="BU61" s="190"/>
    </row>
    <row r="62" spans="2:73" ht="12" customHeight="1" thickBot="1" thickTop="1">
      <c r="B62" s="194">
        <v>29</v>
      </c>
      <c r="D62" s="192" t="s">
        <v>205</v>
      </c>
      <c r="E62" s="191" t="s">
        <v>1</v>
      </c>
      <c r="F62" s="193" t="s">
        <v>14</v>
      </c>
      <c r="G62" s="191" t="s">
        <v>2</v>
      </c>
      <c r="H62" s="11"/>
      <c r="I62" s="19"/>
      <c r="J62" s="19"/>
      <c r="K62" s="7"/>
      <c r="L62" s="7"/>
      <c r="M62" s="7"/>
      <c r="O62" s="145"/>
      <c r="P62" s="146"/>
      <c r="Q62" s="186"/>
      <c r="R62" s="185"/>
      <c r="S62" s="23"/>
      <c r="T62" s="185"/>
      <c r="U62" s="188"/>
      <c r="V62" s="147"/>
      <c r="W62" s="145"/>
      <c r="Y62" s="7"/>
      <c r="Z62" s="7"/>
      <c r="AA62" s="86"/>
      <c r="AB62" s="7"/>
      <c r="AC62" s="7"/>
      <c r="AD62" s="9"/>
      <c r="AF62" s="192" t="s">
        <v>206</v>
      </c>
      <c r="AG62" s="191" t="s">
        <v>1</v>
      </c>
      <c r="AH62" s="193" t="s">
        <v>27</v>
      </c>
      <c r="AI62" s="191" t="s">
        <v>2</v>
      </c>
      <c r="AJ62" s="190">
        <v>60</v>
      </c>
      <c r="AM62" s="190">
        <v>92</v>
      </c>
      <c r="AO62" s="192" t="s">
        <v>178</v>
      </c>
      <c r="AP62" s="191" t="s">
        <v>1</v>
      </c>
      <c r="AQ62" s="193" t="s">
        <v>15</v>
      </c>
      <c r="AR62" s="191" t="s">
        <v>2</v>
      </c>
      <c r="AS62" s="80"/>
      <c r="AT62" s="7"/>
      <c r="AU62" s="7"/>
      <c r="AV62" s="83"/>
      <c r="AW62" s="7"/>
      <c r="AX62" s="7"/>
      <c r="BD62" s="27"/>
      <c r="BJ62" s="7"/>
      <c r="BK62" s="7"/>
      <c r="BL62" s="86"/>
      <c r="BM62" s="7"/>
      <c r="BN62" s="7"/>
      <c r="BO62" s="80"/>
      <c r="BQ62" s="192" t="s">
        <v>207</v>
      </c>
      <c r="BR62" s="191" t="s">
        <v>1</v>
      </c>
      <c r="BS62" s="193" t="s">
        <v>39</v>
      </c>
      <c r="BT62" s="191" t="s">
        <v>2</v>
      </c>
      <c r="BU62" s="190">
        <v>124</v>
      </c>
    </row>
    <row r="63" spans="2:73" ht="12" customHeight="1" thickBot="1" thickTop="1">
      <c r="B63" s="194"/>
      <c r="D63" s="192"/>
      <c r="E63" s="191"/>
      <c r="F63" s="193"/>
      <c r="G63" s="191"/>
      <c r="H63" s="7"/>
      <c r="I63" s="15"/>
      <c r="J63" s="82"/>
      <c r="K63" s="7"/>
      <c r="L63" s="7"/>
      <c r="M63" s="7"/>
      <c r="O63" s="179">
        <f>IF(Q57="","",IF(Q57&gt;T57,1,0)+IF(Q59&gt;T59,1,0)+IF(Q61&gt;T61,1,0)+IF(Q63&gt;T63,1,0)+IF(Q65&gt;T65,1,0))</f>
        <v>3</v>
      </c>
      <c r="P63" s="180"/>
      <c r="Q63" s="184">
        <v>11</v>
      </c>
      <c r="R63" s="185"/>
      <c r="T63" s="187">
        <v>7</v>
      </c>
      <c r="U63" s="188"/>
      <c r="V63" s="182">
        <f>IF(Q57="","",IF(Q57&lt;T57,1,0)+IF(Q59&lt;T59,1,0)+IF(Q61&lt;T61,1,0)+IF(Q63&lt;T63,1,0)+IF(Q65&lt;T65,1,0))</f>
        <v>1</v>
      </c>
      <c r="W63" s="181"/>
      <c r="Y63" s="7"/>
      <c r="Z63" s="7"/>
      <c r="AA63" s="90"/>
      <c r="AB63" s="7"/>
      <c r="AC63" s="78"/>
      <c r="AD63" s="12"/>
      <c r="AF63" s="192"/>
      <c r="AG63" s="191"/>
      <c r="AH63" s="193"/>
      <c r="AI63" s="191"/>
      <c r="AJ63" s="190"/>
      <c r="AM63" s="190"/>
      <c r="AO63" s="192"/>
      <c r="AP63" s="191"/>
      <c r="AQ63" s="193"/>
      <c r="AR63" s="191"/>
      <c r="AS63" s="7"/>
      <c r="AT63" s="81"/>
      <c r="AU63" s="7"/>
      <c r="AV63" s="88"/>
      <c r="AW63" s="7"/>
      <c r="AX63" s="7"/>
      <c r="BD63" s="27"/>
      <c r="BJ63" s="7"/>
      <c r="BK63" s="7"/>
      <c r="BL63" s="90"/>
      <c r="BM63" s="7"/>
      <c r="BN63" s="87"/>
      <c r="BO63" s="7"/>
      <c r="BQ63" s="192"/>
      <c r="BR63" s="191"/>
      <c r="BS63" s="193"/>
      <c r="BT63" s="191"/>
      <c r="BU63" s="190"/>
    </row>
    <row r="64" spans="2:73" ht="12" customHeight="1" thickBot="1" thickTop="1">
      <c r="B64" s="194">
        <v>30</v>
      </c>
      <c r="D64" s="192" t="s">
        <v>208</v>
      </c>
      <c r="E64" s="191" t="s">
        <v>1</v>
      </c>
      <c r="F64" s="193" t="s">
        <v>39</v>
      </c>
      <c r="G64" s="191" t="s">
        <v>2</v>
      </c>
      <c r="H64" s="7"/>
      <c r="I64" s="7"/>
      <c r="J64" s="83"/>
      <c r="K64" s="7"/>
      <c r="L64" s="7"/>
      <c r="M64" s="7"/>
      <c r="O64" s="181"/>
      <c r="P64" s="180"/>
      <c r="Q64" s="186"/>
      <c r="R64" s="185"/>
      <c r="S64" s="23"/>
      <c r="T64" s="185"/>
      <c r="U64" s="188"/>
      <c r="V64" s="182"/>
      <c r="W64" s="181"/>
      <c r="Y64" s="7"/>
      <c r="Z64" s="7"/>
      <c r="AA64" s="139"/>
      <c r="AB64" s="7"/>
      <c r="AC64" s="89"/>
      <c r="AD64" s="80"/>
      <c r="AF64" s="192" t="s">
        <v>209</v>
      </c>
      <c r="AG64" s="191" t="s">
        <v>1</v>
      </c>
      <c r="AH64" s="193" t="s">
        <v>42</v>
      </c>
      <c r="AI64" s="191" t="s">
        <v>2</v>
      </c>
      <c r="AJ64" s="190">
        <v>61</v>
      </c>
      <c r="AM64" s="190">
        <v>93</v>
      </c>
      <c r="AO64" s="192" t="s">
        <v>202</v>
      </c>
      <c r="AP64" s="191" t="s">
        <v>1</v>
      </c>
      <c r="AQ64" s="193" t="s">
        <v>24</v>
      </c>
      <c r="AR64" s="191" t="s">
        <v>2</v>
      </c>
      <c r="AS64" s="11"/>
      <c r="AT64" s="19"/>
      <c r="AU64" s="16"/>
      <c r="AV64" s="88"/>
      <c r="AW64" s="7"/>
      <c r="AX64" s="7"/>
      <c r="BD64" s="27"/>
      <c r="BJ64" s="7"/>
      <c r="BK64" s="7"/>
      <c r="BL64" s="90"/>
      <c r="BM64" s="15"/>
      <c r="BN64" s="19"/>
      <c r="BO64" s="14"/>
      <c r="BQ64" s="192" t="s">
        <v>210</v>
      </c>
      <c r="BR64" s="191" t="s">
        <v>1</v>
      </c>
      <c r="BS64" s="193" t="s">
        <v>37</v>
      </c>
      <c r="BT64" s="191" t="s">
        <v>2</v>
      </c>
      <c r="BU64" s="190">
        <v>125</v>
      </c>
    </row>
    <row r="65" spans="2:73" ht="12" customHeight="1" thickBot="1" thickTop="1">
      <c r="B65" s="194"/>
      <c r="D65" s="192"/>
      <c r="E65" s="191"/>
      <c r="F65" s="193"/>
      <c r="G65" s="191"/>
      <c r="H65" s="10"/>
      <c r="I65" s="79"/>
      <c r="J65" s="88"/>
      <c r="K65" s="7"/>
      <c r="L65" s="7"/>
      <c r="M65" s="7"/>
      <c r="Q65" s="184"/>
      <c r="R65" s="185"/>
      <c r="T65" s="187"/>
      <c r="U65" s="188"/>
      <c r="Y65" s="7"/>
      <c r="Z65" s="7"/>
      <c r="AA65" s="139"/>
      <c r="AB65" s="78"/>
      <c r="AC65" s="7"/>
      <c r="AD65" s="7"/>
      <c r="AF65" s="192"/>
      <c r="AG65" s="191"/>
      <c r="AH65" s="193"/>
      <c r="AI65" s="191"/>
      <c r="AJ65" s="190"/>
      <c r="AM65" s="190"/>
      <c r="AO65" s="192"/>
      <c r="AP65" s="191"/>
      <c r="AQ65" s="193"/>
      <c r="AR65" s="191"/>
      <c r="AS65" s="7"/>
      <c r="AT65" s="15"/>
      <c r="AU65" s="79"/>
      <c r="AV65" s="88"/>
      <c r="AW65" s="7"/>
      <c r="AX65" s="7"/>
      <c r="BD65" s="27"/>
      <c r="BJ65" s="7"/>
      <c r="BK65" s="7"/>
      <c r="BL65" s="90"/>
      <c r="BM65" s="78"/>
      <c r="BN65" s="16"/>
      <c r="BO65" s="17"/>
      <c r="BQ65" s="192"/>
      <c r="BR65" s="191"/>
      <c r="BS65" s="193"/>
      <c r="BT65" s="191"/>
      <c r="BU65" s="190"/>
    </row>
    <row r="66" spans="2:73" ht="12" customHeight="1" thickBot="1" thickTop="1">
      <c r="B66" s="194">
        <v>31</v>
      </c>
      <c r="D66" s="192" t="s">
        <v>211</v>
      </c>
      <c r="E66" s="191" t="s">
        <v>1</v>
      </c>
      <c r="F66" s="193" t="s">
        <v>42</v>
      </c>
      <c r="G66" s="191" t="s">
        <v>2</v>
      </c>
      <c r="H66" s="80"/>
      <c r="I66" s="83"/>
      <c r="J66" s="7"/>
      <c r="K66" s="7"/>
      <c r="L66" s="7"/>
      <c r="M66" s="7"/>
      <c r="Q66" s="186"/>
      <c r="R66" s="185"/>
      <c r="S66" s="23"/>
      <c r="T66" s="185"/>
      <c r="U66" s="188"/>
      <c r="Y66" s="7"/>
      <c r="Z66" s="7"/>
      <c r="AA66" s="7"/>
      <c r="AB66" s="86"/>
      <c r="AC66" s="7"/>
      <c r="AD66" s="9"/>
      <c r="AF66" s="192" t="s">
        <v>212</v>
      </c>
      <c r="AG66" s="191" t="s">
        <v>1</v>
      </c>
      <c r="AH66" s="193" t="s">
        <v>41</v>
      </c>
      <c r="AI66" s="191" t="s">
        <v>2</v>
      </c>
      <c r="AJ66" s="190">
        <v>62</v>
      </c>
      <c r="AM66" s="190">
        <v>94</v>
      </c>
      <c r="AO66" s="192" t="s">
        <v>213</v>
      </c>
      <c r="AP66" s="191" t="s">
        <v>1</v>
      </c>
      <c r="AQ66" s="193" t="s">
        <v>27</v>
      </c>
      <c r="AR66" s="191" t="s">
        <v>2</v>
      </c>
      <c r="AS66" s="7"/>
      <c r="AT66" s="7"/>
      <c r="AU66" s="83"/>
      <c r="AV66" s="7"/>
      <c r="AW66" s="7"/>
      <c r="AX66" s="7"/>
      <c r="BD66" s="27"/>
      <c r="BJ66" s="7"/>
      <c r="BK66" s="7"/>
      <c r="BL66" s="7"/>
      <c r="BM66" s="86"/>
      <c r="BN66" s="7"/>
      <c r="BO66" s="9"/>
      <c r="BQ66" s="192" t="s">
        <v>214</v>
      </c>
      <c r="BR66" s="191" t="s">
        <v>1</v>
      </c>
      <c r="BS66" s="193" t="s">
        <v>42</v>
      </c>
      <c r="BT66" s="191" t="s">
        <v>2</v>
      </c>
      <c r="BU66" s="190">
        <v>126</v>
      </c>
    </row>
    <row r="67" spans="2:73" ht="12" customHeight="1" thickBot="1" thickTop="1">
      <c r="B67" s="194"/>
      <c r="D67" s="192"/>
      <c r="E67" s="191"/>
      <c r="F67" s="193"/>
      <c r="G67" s="191"/>
      <c r="H67" s="7"/>
      <c r="I67" s="7"/>
      <c r="J67" s="7"/>
      <c r="K67" s="7"/>
      <c r="L67" s="7"/>
      <c r="M67" s="7"/>
      <c r="Q67" s="23"/>
      <c r="U67" s="23"/>
      <c r="Y67" s="7"/>
      <c r="Z67" s="7"/>
      <c r="AA67" s="7"/>
      <c r="AB67" s="90"/>
      <c r="AC67" s="78"/>
      <c r="AD67" s="12"/>
      <c r="AF67" s="192"/>
      <c r="AG67" s="191"/>
      <c r="AH67" s="193"/>
      <c r="AI67" s="191"/>
      <c r="AJ67" s="190"/>
      <c r="AM67" s="190"/>
      <c r="AO67" s="192"/>
      <c r="AP67" s="191"/>
      <c r="AQ67" s="193"/>
      <c r="AR67" s="191"/>
      <c r="AS67" s="10"/>
      <c r="AT67" s="79"/>
      <c r="AU67" s="88"/>
      <c r="AV67" s="7"/>
      <c r="AW67" s="7"/>
      <c r="AX67" s="7"/>
      <c r="BD67" s="27"/>
      <c r="BJ67" s="7"/>
      <c r="BK67" s="7"/>
      <c r="BL67" s="7"/>
      <c r="BM67" s="90"/>
      <c r="BN67" s="78"/>
      <c r="BO67" s="12"/>
      <c r="BQ67" s="192"/>
      <c r="BR67" s="191"/>
      <c r="BS67" s="193"/>
      <c r="BT67" s="191"/>
      <c r="BU67" s="190"/>
    </row>
    <row r="68" spans="15:73" ht="12" customHeight="1" thickBot="1" thickTop="1">
      <c r="O68" s="26"/>
      <c r="P68" s="189" t="s">
        <v>58</v>
      </c>
      <c r="Q68" s="189"/>
      <c r="R68" s="189"/>
      <c r="S68" s="189"/>
      <c r="T68" s="189"/>
      <c r="U68" s="189"/>
      <c r="V68" s="189"/>
      <c r="W68" s="26"/>
      <c r="Y68" s="7"/>
      <c r="Z68" s="7"/>
      <c r="AA68" s="7"/>
      <c r="AB68" s="7"/>
      <c r="AC68" s="86"/>
      <c r="AD68" s="80"/>
      <c r="AF68" s="192" t="s">
        <v>130</v>
      </c>
      <c r="AG68" s="191" t="s">
        <v>1</v>
      </c>
      <c r="AH68" s="193" t="s">
        <v>53</v>
      </c>
      <c r="AI68" s="191" t="s">
        <v>2</v>
      </c>
      <c r="AJ68" s="190">
        <v>63</v>
      </c>
      <c r="AM68" s="190">
        <v>95</v>
      </c>
      <c r="AO68" s="192" t="s">
        <v>215</v>
      </c>
      <c r="AP68" s="191" t="s">
        <v>1</v>
      </c>
      <c r="AQ68" s="193" t="s">
        <v>21</v>
      </c>
      <c r="AR68" s="191" t="s">
        <v>2</v>
      </c>
      <c r="AS68" s="80"/>
      <c r="AT68" s="83"/>
      <c r="AU68" s="7"/>
      <c r="AV68" s="7"/>
      <c r="AW68" s="7"/>
      <c r="AX68" s="7"/>
      <c r="BD68" s="27"/>
      <c r="BJ68" s="7"/>
      <c r="BK68" s="7"/>
      <c r="BL68" s="7"/>
      <c r="BM68" s="7"/>
      <c r="BN68" s="86"/>
      <c r="BO68" s="80"/>
      <c r="BQ68" s="192" t="s">
        <v>216</v>
      </c>
      <c r="BR68" s="191" t="s">
        <v>1</v>
      </c>
      <c r="BS68" s="193" t="s">
        <v>9</v>
      </c>
      <c r="BT68" s="191" t="s">
        <v>2</v>
      </c>
      <c r="BU68" s="190">
        <v>127</v>
      </c>
    </row>
    <row r="69" spans="15:73" ht="12" customHeight="1" thickTop="1">
      <c r="O69" s="26"/>
      <c r="P69" s="189"/>
      <c r="Q69" s="189"/>
      <c r="R69" s="189"/>
      <c r="S69" s="189"/>
      <c r="T69" s="189"/>
      <c r="U69" s="189"/>
      <c r="V69" s="189"/>
      <c r="W69" s="26"/>
      <c r="Y69" s="7"/>
      <c r="Z69" s="7"/>
      <c r="AA69" s="7"/>
      <c r="AB69" s="7"/>
      <c r="AC69" s="7"/>
      <c r="AD69" s="7"/>
      <c r="AF69" s="192"/>
      <c r="AG69" s="191"/>
      <c r="AH69" s="193"/>
      <c r="AI69" s="191"/>
      <c r="AJ69" s="190"/>
      <c r="AM69" s="190"/>
      <c r="AO69" s="192"/>
      <c r="AP69" s="191"/>
      <c r="AQ69" s="193"/>
      <c r="AR69" s="191"/>
      <c r="AS69" s="7"/>
      <c r="AT69" s="7"/>
      <c r="AU69" s="7"/>
      <c r="AV69" s="7"/>
      <c r="AW69" s="7"/>
      <c r="AX69" s="7"/>
      <c r="BD69" s="27"/>
      <c r="BJ69" s="7"/>
      <c r="BK69" s="7"/>
      <c r="BL69" s="7"/>
      <c r="BM69" s="7"/>
      <c r="BN69" s="7"/>
      <c r="BO69" s="7"/>
      <c r="BQ69" s="192"/>
      <c r="BR69" s="191"/>
      <c r="BS69" s="193"/>
      <c r="BT69" s="191"/>
      <c r="BU69" s="190"/>
    </row>
    <row r="70" ht="12" customHeight="1">
      <c r="BD70" s="27"/>
    </row>
    <row r="71" spans="19:56" ht="12" customHeight="1">
      <c r="S71" s="27"/>
      <c r="BD71" s="27"/>
    </row>
    <row r="72" spans="19:56" ht="12" customHeight="1">
      <c r="S72" s="27"/>
      <c r="T72" s="28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99"/>
      <c r="AG72" s="100"/>
      <c r="AH72" s="101"/>
      <c r="AI72" s="100"/>
      <c r="AJ72" s="29"/>
      <c r="AK72" s="20"/>
      <c r="AL72" s="20"/>
      <c r="AM72" s="29"/>
      <c r="AN72" s="20"/>
      <c r="AO72" s="99"/>
      <c r="AP72" s="100"/>
      <c r="AQ72" s="101"/>
      <c r="AR72" s="10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30"/>
    </row>
    <row r="73" ht="12" customHeight="1"/>
    <row r="74" ht="12" customHeight="1"/>
    <row r="75" spans="4:73" ht="30" customHeight="1">
      <c r="D75" s="174" t="s">
        <v>118</v>
      </c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8">
        <v>2</v>
      </c>
      <c r="BT75" s="185"/>
      <c r="BU75" s="185"/>
    </row>
    <row r="77" spans="31:73" ht="24.75" customHeight="1">
      <c r="AE77" s="177" t="s">
        <v>3</v>
      </c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BM77" s="176" t="s">
        <v>119</v>
      </c>
      <c r="BN77" s="175"/>
      <c r="BO77" s="175"/>
      <c r="BP77" s="175"/>
      <c r="BQ77" s="175"/>
      <c r="BR77" s="175"/>
      <c r="BS77" s="175"/>
      <c r="BT77" s="175"/>
      <c r="BU77" s="175"/>
    </row>
    <row r="78" spans="65:73" ht="15">
      <c r="BM78" s="176" t="s">
        <v>0</v>
      </c>
      <c r="BN78" s="175"/>
      <c r="BO78" s="175"/>
      <c r="BP78" s="175"/>
      <c r="BQ78" s="175"/>
      <c r="BR78" s="175"/>
      <c r="BS78" s="175"/>
      <c r="BT78" s="175"/>
      <c r="BU78" s="175"/>
    </row>
    <row r="80" spans="2:73" ht="12" customHeight="1" thickBot="1">
      <c r="B80" s="194">
        <v>128</v>
      </c>
      <c r="D80" s="192" t="s">
        <v>217</v>
      </c>
      <c r="E80" s="191" t="s">
        <v>1</v>
      </c>
      <c r="F80" s="193" t="s">
        <v>8</v>
      </c>
      <c r="G80" s="191" t="s">
        <v>2</v>
      </c>
      <c r="H80" s="80"/>
      <c r="I80" s="7"/>
      <c r="J80" s="7"/>
      <c r="K80" s="7"/>
      <c r="L80" s="7"/>
      <c r="M80" s="7"/>
      <c r="Y80" s="7"/>
      <c r="Z80" s="7"/>
      <c r="AA80" s="7"/>
      <c r="AB80" s="7"/>
      <c r="AC80" s="7"/>
      <c r="AD80" s="80"/>
      <c r="AF80" s="192" t="s">
        <v>218</v>
      </c>
      <c r="AG80" s="191" t="s">
        <v>1</v>
      </c>
      <c r="AH80" s="193" t="s">
        <v>53</v>
      </c>
      <c r="AI80" s="191" t="s">
        <v>2</v>
      </c>
      <c r="AJ80" s="190">
        <v>160</v>
      </c>
      <c r="AM80" s="190">
        <v>192</v>
      </c>
      <c r="AO80" s="192" t="s">
        <v>219</v>
      </c>
      <c r="AP80" s="191" t="s">
        <v>1</v>
      </c>
      <c r="AQ80" s="193" t="s">
        <v>42</v>
      </c>
      <c r="AR80" s="191" t="s">
        <v>2</v>
      </c>
      <c r="AS80" s="80"/>
      <c r="AT80" s="7"/>
      <c r="AU80" s="7"/>
      <c r="AV80" s="7"/>
      <c r="AW80" s="7"/>
      <c r="AX80" s="7"/>
      <c r="BJ80" s="7"/>
      <c r="BK80" s="7"/>
      <c r="BL80" s="7"/>
      <c r="BM80" s="7"/>
      <c r="BN80" s="7"/>
      <c r="BO80" s="80"/>
      <c r="BQ80" s="192" t="s">
        <v>97</v>
      </c>
      <c r="BR80" s="191" t="s">
        <v>1</v>
      </c>
      <c r="BS80" s="193" t="s">
        <v>13</v>
      </c>
      <c r="BT80" s="191" t="s">
        <v>2</v>
      </c>
      <c r="BU80" s="190">
        <v>224</v>
      </c>
    </row>
    <row r="81" spans="2:73" ht="12" customHeight="1" thickBot="1" thickTop="1">
      <c r="B81" s="194"/>
      <c r="D81" s="192"/>
      <c r="E81" s="191"/>
      <c r="F81" s="193"/>
      <c r="G81" s="191"/>
      <c r="H81" s="7"/>
      <c r="I81" s="81"/>
      <c r="J81" s="7"/>
      <c r="K81" s="7"/>
      <c r="L81" s="7"/>
      <c r="M81" s="7"/>
      <c r="Y81" s="7"/>
      <c r="Z81" s="7"/>
      <c r="AA81" s="7"/>
      <c r="AB81" s="7"/>
      <c r="AC81" s="87"/>
      <c r="AD81" s="7"/>
      <c r="AF81" s="192"/>
      <c r="AG81" s="191"/>
      <c r="AH81" s="193"/>
      <c r="AI81" s="191"/>
      <c r="AJ81" s="190"/>
      <c r="AM81" s="190"/>
      <c r="AO81" s="192"/>
      <c r="AP81" s="191"/>
      <c r="AQ81" s="193"/>
      <c r="AR81" s="191"/>
      <c r="AS81" s="7"/>
      <c r="AT81" s="81"/>
      <c r="AU81" s="7"/>
      <c r="AV81" s="7"/>
      <c r="AW81" s="7"/>
      <c r="AX81" s="7"/>
      <c r="BJ81" s="7"/>
      <c r="BK81" s="7"/>
      <c r="BL81" s="7"/>
      <c r="BM81" s="7"/>
      <c r="BN81" s="87"/>
      <c r="BO81" s="7"/>
      <c r="BQ81" s="192"/>
      <c r="BR81" s="191"/>
      <c r="BS81" s="193"/>
      <c r="BT81" s="191"/>
      <c r="BU81" s="190"/>
    </row>
    <row r="82" spans="2:73" ht="12" customHeight="1" thickTop="1">
      <c r="B82" s="194">
        <v>129</v>
      </c>
      <c r="D82" s="192" t="s">
        <v>220</v>
      </c>
      <c r="E82" s="191" t="s">
        <v>1</v>
      </c>
      <c r="F82" s="193" t="s">
        <v>10</v>
      </c>
      <c r="G82" s="191" t="s">
        <v>2</v>
      </c>
      <c r="H82" s="11"/>
      <c r="I82" s="16"/>
      <c r="J82" s="88"/>
      <c r="K82" s="7"/>
      <c r="L82" s="7"/>
      <c r="M82" s="7"/>
      <c r="Y82" s="7"/>
      <c r="Z82" s="7"/>
      <c r="AA82" s="7"/>
      <c r="AB82" s="90"/>
      <c r="AC82" s="15"/>
      <c r="AD82" s="14"/>
      <c r="AF82" s="192" t="s">
        <v>110</v>
      </c>
      <c r="AG82" s="191" t="s">
        <v>1</v>
      </c>
      <c r="AH82" s="193" t="s">
        <v>37</v>
      </c>
      <c r="AI82" s="191" t="s">
        <v>2</v>
      </c>
      <c r="AJ82" s="190">
        <v>161</v>
      </c>
      <c r="AM82" s="190">
        <v>193</v>
      </c>
      <c r="AO82" s="192" t="s">
        <v>97</v>
      </c>
      <c r="AP82" s="191" t="s">
        <v>1</v>
      </c>
      <c r="AQ82" s="193" t="s">
        <v>30</v>
      </c>
      <c r="AR82" s="191" t="s">
        <v>2</v>
      </c>
      <c r="AS82" s="11"/>
      <c r="AT82" s="16"/>
      <c r="AU82" s="88"/>
      <c r="AV82" s="7"/>
      <c r="AW82" s="7"/>
      <c r="AX82" s="7"/>
      <c r="BJ82" s="7"/>
      <c r="BK82" s="7"/>
      <c r="BL82" s="7"/>
      <c r="BM82" s="90"/>
      <c r="BN82" s="15"/>
      <c r="BO82" s="14"/>
      <c r="BQ82" s="192" t="s">
        <v>221</v>
      </c>
      <c r="BR82" s="191" t="s">
        <v>1</v>
      </c>
      <c r="BS82" s="193" t="s">
        <v>14</v>
      </c>
      <c r="BT82" s="191" t="s">
        <v>2</v>
      </c>
      <c r="BU82" s="190">
        <v>225</v>
      </c>
    </row>
    <row r="83" spans="2:73" ht="12" customHeight="1" thickBot="1">
      <c r="B83" s="194"/>
      <c r="D83" s="192"/>
      <c r="E83" s="191"/>
      <c r="F83" s="193"/>
      <c r="G83" s="191"/>
      <c r="H83" s="7"/>
      <c r="I83" s="7"/>
      <c r="J83" s="81"/>
      <c r="K83" s="7"/>
      <c r="L83" s="7"/>
      <c r="M83" s="7"/>
      <c r="Y83" s="7"/>
      <c r="Z83" s="7"/>
      <c r="AA83" s="7"/>
      <c r="AB83" s="87"/>
      <c r="AC83" s="7"/>
      <c r="AD83" s="17"/>
      <c r="AF83" s="192"/>
      <c r="AG83" s="191"/>
      <c r="AH83" s="193"/>
      <c r="AI83" s="191"/>
      <c r="AJ83" s="190"/>
      <c r="AM83" s="190"/>
      <c r="AO83" s="192"/>
      <c r="AP83" s="191"/>
      <c r="AQ83" s="193"/>
      <c r="AR83" s="191"/>
      <c r="AS83" s="7"/>
      <c r="AT83" s="7"/>
      <c r="AU83" s="81"/>
      <c r="AV83" s="7"/>
      <c r="AW83" s="7"/>
      <c r="AX83" s="7"/>
      <c r="BJ83" s="7"/>
      <c r="BK83" s="7"/>
      <c r="BL83" s="7"/>
      <c r="BM83" s="87"/>
      <c r="BN83" s="7"/>
      <c r="BO83" s="17"/>
      <c r="BQ83" s="192"/>
      <c r="BR83" s="191"/>
      <c r="BS83" s="193"/>
      <c r="BT83" s="191"/>
      <c r="BU83" s="190"/>
    </row>
    <row r="84" spans="2:73" ht="12" customHeight="1" thickBot="1" thickTop="1">
      <c r="B84" s="194">
        <v>130</v>
      </c>
      <c r="D84" s="192" t="s">
        <v>123</v>
      </c>
      <c r="E84" s="191" t="s">
        <v>1</v>
      </c>
      <c r="F84" s="193" t="s">
        <v>30</v>
      </c>
      <c r="G84" s="191" t="s">
        <v>2</v>
      </c>
      <c r="H84" s="7"/>
      <c r="I84" s="15"/>
      <c r="J84" s="16"/>
      <c r="K84" s="88"/>
      <c r="L84" s="7"/>
      <c r="M84" s="7"/>
      <c r="Y84" s="7"/>
      <c r="Z84" s="7"/>
      <c r="AA84" s="90"/>
      <c r="AB84" s="15"/>
      <c r="AC84" s="16"/>
      <c r="AD84" s="80"/>
      <c r="AF84" s="192" t="s">
        <v>222</v>
      </c>
      <c r="AG84" s="191" t="s">
        <v>1</v>
      </c>
      <c r="AH84" s="193" t="s">
        <v>27</v>
      </c>
      <c r="AI84" s="191" t="s">
        <v>2</v>
      </c>
      <c r="AJ84" s="190">
        <v>162</v>
      </c>
      <c r="AM84" s="190">
        <v>194</v>
      </c>
      <c r="AO84" s="192" t="s">
        <v>223</v>
      </c>
      <c r="AP84" s="191" t="s">
        <v>1</v>
      </c>
      <c r="AQ84" s="193" t="s">
        <v>33</v>
      </c>
      <c r="AR84" s="191" t="s">
        <v>2</v>
      </c>
      <c r="AS84" s="80"/>
      <c r="AT84" s="15"/>
      <c r="AU84" s="16"/>
      <c r="AV84" s="88"/>
      <c r="AW84" s="7"/>
      <c r="AX84" s="7"/>
      <c r="BJ84" s="7"/>
      <c r="BK84" s="7"/>
      <c r="BL84" s="7"/>
      <c r="BM84" s="19"/>
      <c r="BN84" s="7"/>
      <c r="BO84" s="80"/>
      <c r="BQ84" s="192" t="s">
        <v>106</v>
      </c>
      <c r="BR84" s="191" t="s">
        <v>1</v>
      </c>
      <c r="BS84" s="193" t="s">
        <v>12</v>
      </c>
      <c r="BT84" s="191" t="s">
        <v>2</v>
      </c>
      <c r="BU84" s="190">
        <v>226</v>
      </c>
    </row>
    <row r="85" spans="2:73" ht="12" customHeight="1" thickBot="1" thickTop="1">
      <c r="B85" s="194"/>
      <c r="D85" s="192"/>
      <c r="E85" s="191"/>
      <c r="F85" s="193"/>
      <c r="G85" s="191"/>
      <c r="H85" s="10"/>
      <c r="I85" s="82"/>
      <c r="J85" s="16"/>
      <c r="K85" s="88"/>
      <c r="L85" s="7"/>
      <c r="M85" s="7"/>
      <c r="Y85" s="7"/>
      <c r="Z85" s="7"/>
      <c r="AA85" s="90"/>
      <c r="AB85" s="15"/>
      <c r="AC85" s="85"/>
      <c r="AD85" s="7"/>
      <c r="AF85" s="192"/>
      <c r="AG85" s="191"/>
      <c r="AH85" s="193"/>
      <c r="AI85" s="191"/>
      <c r="AJ85" s="190"/>
      <c r="AM85" s="190"/>
      <c r="AO85" s="192"/>
      <c r="AP85" s="191"/>
      <c r="AQ85" s="193"/>
      <c r="AR85" s="191"/>
      <c r="AS85" s="7"/>
      <c r="AT85" s="84"/>
      <c r="AU85" s="16"/>
      <c r="AV85" s="88"/>
      <c r="AW85" s="7"/>
      <c r="AX85" s="7"/>
      <c r="BJ85" s="7"/>
      <c r="BK85" s="7"/>
      <c r="BL85" s="7"/>
      <c r="BM85" s="19"/>
      <c r="BN85" s="85"/>
      <c r="BO85" s="7"/>
      <c r="BQ85" s="192"/>
      <c r="BR85" s="191"/>
      <c r="BS85" s="193"/>
      <c r="BT85" s="191"/>
      <c r="BU85" s="190"/>
    </row>
    <row r="86" spans="2:73" ht="12" customHeight="1" thickBot="1" thickTop="1">
      <c r="B86" s="194">
        <v>131</v>
      </c>
      <c r="D86" s="192" t="s">
        <v>123</v>
      </c>
      <c r="E86" s="191" t="s">
        <v>1</v>
      </c>
      <c r="F86" s="193" t="s">
        <v>14</v>
      </c>
      <c r="G86" s="191" t="s">
        <v>2</v>
      </c>
      <c r="H86" s="80"/>
      <c r="I86" s="83"/>
      <c r="J86" s="7"/>
      <c r="K86" s="88"/>
      <c r="L86" s="7"/>
      <c r="M86" s="7"/>
      <c r="Y86" s="7"/>
      <c r="Z86" s="7"/>
      <c r="AA86" s="90"/>
      <c r="AB86" s="7"/>
      <c r="AC86" s="15"/>
      <c r="AD86" s="14"/>
      <c r="AF86" s="192" t="s">
        <v>224</v>
      </c>
      <c r="AG86" s="191" t="s">
        <v>1</v>
      </c>
      <c r="AH86" s="193" t="s">
        <v>36</v>
      </c>
      <c r="AI86" s="191" t="s">
        <v>2</v>
      </c>
      <c r="AJ86" s="190">
        <v>163</v>
      </c>
      <c r="AM86" s="190">
        <v>195</v>
      </c>
      <c r="AO86" s="192" t="s">
        <v>225</v>
      </c>
      <c r="AP86" s="191" t="s">
        <v>1</v>
      </c>
      <c r="AQ86" s="193" t="s">
        <v>27</v>
      </c>
      <c r="AR86" s="191" t="s">
        <v>2</v>
      </c>
      <c r="AS86" s="11"/>
      <c r="AT86" s="7"/>
      <c r="AU86" s="7"/>
      <c r="AV86" s="88"/>
      <c r="AW86" s="7"/>
      <c r="AX86" s="7"/>
      <c r="BJ86" s="7"/>
      <c r="BK86" s="7"/>
      <c r="BL86" s="7"/>
      <c r="BM86" s="16"/>
      <c r="BN86" s="15"/>
      <c r="BO86" s="14"/>
      <c r="BQ86" s="192" t="s">
        <v>107</v>
      </c>
      <c r="BR86" s="191" t="s">
        <v>1</v>
      </c>
      <c r="BS86" s="193" t="s">
        <v>46</v>
      </c>
      <c r="BT86" s="191" t="s">
        <v>2</v>
      </c>
      <c r="BU86" s="190">
        <v>227</v>
      </c>
    </row>
    <row r="87" spans="2:73" ht="12" customHeight="1" thickBot="1" thickTop="1">
      <c r="B87" s="194"/>
      <c r="D87" s="192"/>
      <c r="E87" s="191"/>
      <c r="F87" s="193"/>
      <c r="G87" s="191"/>
      <c r="H87" s="7"/>
      <c r="I87" s="7"/>
      <c r="J87" s="7"/>
      <c r="K87" s="81"/>
      <c r="L87" s="7"/>
      <c r="M87" s="7"/>
      <c r="Y87" s="7"/>
      <c r="Z87" s="7"/>
      <c r="AA87" s="87"/>
      <c r="AB87" s="7"/>
      <c r="AC87" s="7"/>
      <c r="AD87" s="17"/>
      <c r="AF87" s="192"/>
      <c r="AG87" s="191"/>
      <c r="AH87" s="193"/>
      <c r="AI87" s="191"/>
      <c r="AJ87" s="190"/>
      <c r="AM87" s="190"/>
      <c r="AO87" s="192"/>
      <c r="AP87" s="191"/>
      <c r="AQ87" s="193"/>
      <c r="AR87" s="191"/>
      <c r="AS87" s="7"/>
      <c r="AT87" s="7"/>
      <c r="AU87" s="7"/>
      <c r="AV87" s="81"/>
      <c r="AW87" s="7"/>
      <c r="AX87" s="7"/>
      <c r="BJ87" s="7"/>
      <c r="BK87" s="7"/>
      <c r="BL87" s="78"/>
      <c r="BM87" s="16"/>
      <c r="BN87" s="7"/>
      <c r="BO87" s="17"/>
      <c r="BQ87" s="192"/>
      <c r="BR87" s="191"/>
      <c r="BS87" s="193"/>
      <c r="BT87" s="191"/>
      <c r="BU87" s="190"/>
    </row>
    <row r="88" spans="2:73" ht="12" customHeight="1" thickBot="1" thickTop="1">
      <c r="B88" s="194">
        <v>132</v>
      </c>
      <c r="D88" s="192" t="s">
        <v>93</v>
      </c>
      <c r="E88" s="191" t="s">
        <v>1</v>
      </c>
      <c r="F88" s="193" t="s">
        <v>42</v>
      </c>
      <c r="G88" s="191" t="s">
        <v>2</v>
      </c>
      <c r="H88" s="80"/>
      <c r="I88" s="7"/>
      <c r="J88" s="15"/>
      <c r="K88" s="16"/>
      <c r="L88" s="88"/>
      <c r="M88" s="7"/>
      <c r="Y88" s="7"/>
      <c r="Z88" s="90"/>
      <c r="AA88" s="15"/>
      <c r="AB88" s="16"/>
      <c r="AC88" s="7"/>
      <c r="AD88" s="80"/>
      <c r="AF88" s="192" t="s">
        <v>100</v>
      </c>
      <c r="AG88" s="191" t="s">
        <v>1</v>
      </c>
      <c r="AH88" s="193" t="s">
        <v>54</v>
      </c>
      <c r="AI88" s="191" t="s">
        <v>2</v>
      </c>
      <c r="AJ88" s="190">
        <v>164</v>
      </c>
      <c r="AM88" s="190">
        <v>196</v>
      </c>
      <c r="AO88" s="192" t="s">
        <v>226</v>
      </c>
      <c r="AP88" s="191" t="s">
        <v>1</v>
      </c>
      <c r="AQ88" s="193" t="s">
        <v>14</v>
      </c>
      <c r="AR88" s="191" t="s">
        <v>2</v>
      </c>
      <c r="AS88" s="80"/>
      <c r="AT88" s="7"/>
      <c r="AU88" s="15"/>
      <c r="AV88" s="16"/>
      <c r="AW88" s="88"/>
      <c r="AX88" s="7"/>
      <c r="BJ88" s="7"/>
      <c r="BK88" s="90"/>
      <c r="BL88" s="86"/>
      <c r="BM88" s="7"/>
      <c r="BN88" s="7"/>
      <c r="BO88" s="9"/>
      <c r="BQ88" s="192" t="s">
        <v>227</v>
      </c>
      <c r="BR88" s="191" t="s">
        <v>1</v>
      </c>
      <c r="BS88" s="193" t="s">
        <v>41</v>
      </c>
      <c r="BT88" s="191" t="s">
        <v>2</v>
      </c>
      <c r="BU88" s="190">
        <v>228</v>
      </c>
    </row>
    <row r="89" spans="2:73" ht="12" customHeight="1" thickBot="1" thickTop="1">
      <c r="B89" s="194"/>
      <c r="D89" s="192"/>
      <c r="E89" s="191"/>
      <c r="F89" s="193"/>
      <c r="G89" s="191"/>
      <c r="H89" s="7"/>
      <c r="I89" s="81"/>
      <c r="J89" s="15"/>
      <c r="K89" s="16"/>
      <c r="L89" s="88"/>
      <c r="M89" s="7"/>
      <c r="Y89" s="7"/>
      <c r="Z89" s="90"/>
      <c r="AA89" s="15"/>
      <c r="AB89" s="16"/>
      <c r="AC89" s="87"/>
      <c r="AD89" s="7"/>
      <c r="AF89" s="192"/>
      <c r="AG89" s="191"/>
      <c r="AH89" s="193"/>
      <c r="AI89" s="191"/>
      <c r="AJ89" s="190"/>
      <c r="AM89" s="190"/>
      <c r="AO89" s="192"/>
      <c r="AP89" s="191"/>
      <c r="AQ89" s="193"/>
      <c r="AR89" s="191"/>
      <c r="AS89" s="7"/>
      <c r="AT89" s="81"/>
      <c r="AU89" s="15"/>
      <c r="AV89" s="16"/>
      <c r="AW89" s="88"/>
      <c r="AX89" s="7"/>
      <c r="BJ89" s="7"/>
      <c r="BK89" s="90"/>
      <c r="BL89" s="90"/>
      <c r="BM89" s="7"/>
      <c r="BN89" s="78"/>
      <c r="BO89" s="12"/>
      <c r="BQ89" s="192"/>
      <c r="BR89" s="191"/>
      <c r="BS89" s="193"/>
      <c r="BT89" s="191"/>
      <c r="BU89" s="190"/>
    </row>
    <row r="90" spans="2:73" ht="12" customHeight="1" thickBot="1" thickTop="1">
      <c r="B90" s="194">
        <v>133</v>
      </c>
      <c r="D90" s="192" t="s">
        <v>228</v>
      </c>
      <c r="E90" s="191" t="s">
        <v>1</v>
      </c>
      <c r="F90" s="193" t="s">
        <v>21</v>
      </c>
      <c r="G90" s="191" t="s">
        <v>2</v>
      </c>
      <c r="H90" s="11"/>
      <c r="I90" s="19"/>
      <c r="J90" s="19"/>
      <c r="K90" s="16"/>
      <c r="L90" s="88"/>
      <c r="M90" s="7"/>
      <c r="Y90" s="7"/>
      <c r="Z90" s="90"/>
      <c r="AA90" s="15"/>
      <c r="AB90" s="19"/>
      <c r="AC90" s="19"/>
      <c r="AD90" s="14"/>
      <c r="AF90" s="192" t="s">
        <v>229</v>
      </c>
      <c r="AG90" s="191" t="s">
        <v>1</v>
      </c>
      <c r="AH90" s="193" t="s">
        <v>21</v>
      </c>
      <c r="AI90" s="191" t="s">
        <v>2</v>
      </c>
      <c r="AJ90" s="190">
        <v>165</v>
      </c>
      <c r="AM90" s="190">
        <v>197</v>
      </c>
      <c r="AO90" s="192" t="s">
        <v>230</v>
      </c>
      <c r="AP90" s="191" t="s">
        <v>1</v>
      </c>
      <c r="AQ90" s="193" t="s">
        <v>121</v>
      </c>
      <c r="AR90" s="191" t="s">
        <v>2</v>
      </c>
      <c r="AS90" s="11"/>
      <c r="AT90" s="16"/>
      <c r="AU90" s="137"/>
      <c r="AV90" s="16"/>
      <c r="AW90" s="88"/>
      <c r="AX90" s="7"/>
      <c r="BJ90" s="7"/>
      <c r="BK90" s="90"/>
      <c r="BL90" s="90"/>
      <c r="BM90" s="15"/>
      <c r="BN90" s="89"/>
      <c r="BO90" s="80"/>
      <c r="BQ90" s="192" t="s">
        <v>202</v>
      </c>
      <c r="BR90" s="191" t="s">
        <v>1</v>
      </c>
      <c r="BS90" s="193" t="s">
        <v>18</v>
      </c>
      <c r="BT90" s="191" t="s">
        <v>2</v>
      </c>
      <c r="BU90" s="190">
        <v>229</v>
      </c>
    </row>
    <row r="91" spans="2:73" ht="12" customHeight="1" thickBot="1" thickTop="1">
      <c r="B91" s="194"/>
      <c r="D91" s="192"/>
      <c r="E91" s="191"/>
      <c r="F91" s="193"/>
      <c r="G91" s="191"/>
      <c r="H91" s="7"/>
      <c r="I91" s="15"/>
      <c r="J91" s="82"/>
      <c r="K91" s="16"/>
      <c r="L91" s="88"/>
      <c r="M91" s="7"/>
      <c r="Y91" s="7"/>
      <c r="Z91" s="90"/>
      <c r="AA91" s="15"/>
      <c r="AB91" s="82"/>
      <c r="AC91" s="16"/>
      <c r="AD91" s="17"/>
      <c r="AF91" s="192"/>
      <c r="AG91" s="191"/>
      <c r="AH91" s="193"/>
      <c r="AI91" s="191"/>
      <c r="AJ91" s="190"/>
      <c r="AM91" s="190"/>
      <c r="AO91" s="192"/>
      <c r="AP91" s="191"/>
      <c r="AQ91" s="193"/>
      <c r="AR91" s="191"/>
      <c r="AS91" s="7"/>
      <c r="AT91" s="7"/>
      <c r="AU91" s="84"/>
      <c r="AV91" s="16"/>
      <c r="AW91" s="88"/>
      <c r="AX91" s="7"/>
      <c r="BJ91" s="7"/>
      <c r="BK91" s="90"/>
      <c r="BL91" s="90"/>
      <c r="BM91" s="78"/>
      <c r="BN91" s="16"/>
      <c r="BO91" s="7"/>
      <c r="BQ91" s="192"/>
      <c r="BR91" s="191"/>
      <c r="BS91" s="193"/>
      <c r="BT91" s="191"/>
      <c r="BU91" s="190"/>
    </row>
    <row r="92" spans="2:73" ht="12" customHeight="1" thickBot="1" thickTop="1">
      <c r="B92" s="194">
        <v>134</v>
      </c>
      <c r="D92" s="192" t="s">
        <v>34</v>
      </c>
      <c r="E92" s="191" t="s">
        <v>1</v>
      </c>
      <c r="F92" s="193" t="s">
        <v>15</v>
      </c>
      <c r="G92" s="191" t="s">
        <v>2</v>
      </c>
      <c r="H92" s="80"/>
      <c r="I92" s="7"/>
      <c r="J92" s="83"/>
      <c r="K92" s="7"/>
      <c r="L92" s="88"/>
      <c r="M92" s="7"/>
      <c r="Y92" s="7"/>
      <c r="Z92" s="90"/>
      <c r="AA92" s="7"/>
      <c r="AB92" s="86"/>
      <c r="AC92" s="7"/>
      <c r="AD92" s="9"/>
      <c r="AF92" s="192" t="s">
        <v>231</v>
      </c>
      <c r="AG92" s="191" t="s">
        <v>1</v>
      </c>
      <c r="AH92" s="193" t="s">
        <v>149</v>
      </c>
      <c r="AI92" s="191" t="s">
        <v>2</v>
      </c>
      <c r="AJ92" s="190">
        <v>166</v>
      </c>
      <c r="AM92" s="190">
        <v>198</v>
      </c>
      <c r="AO92" s="192" t="s">
        <v>232</v>
      </c>
      <c r="AP92" s="191" t="s">
        <v>1</v>
      </c>
      <c r="AQ92" s="193" t="s">
        <v>23</v>
      </c>
      <c r="AR92" s="191" t="s">
        <v>2</v>
      </c>
      <c r="AS92" s="7"/>
      <c r="AT92" s="15"/>
      <c r="AU92" s="7"/>
      <c r="AV92" s="7"/>
      <c r="AW92" s="88"/>
      <c r="AX92" s="7"/>
      <c r="BJ92" s="7"/>
      <c r="BK92" s="90"/>
      <c r="BL92" s="7"/>
      <c r="BM92" s="86"/>
      <c r="BN92" s="7"/>
      <c r="BO92" s="9"/>
      <c r="BQ92" s="192" t="s">
        <v>233</v>
      </c>
      <c r="BR92" s="191" t="s">
        <v>1</v>
      </c>
      <c r="BS92" s="193" t="s">
        <v>24</v>
      </c>
      <c r="BT92" s="191" t="s">
        <v>2</v>
      </c>
      <c r="BU92" s="190">
        <v>230</v>
      </c>
    </row>
    <row r="93" spans="2:73" ht="12" customHeight="1" thickBot="1" thickTop="1">
      <c r="B93" s="194"/>
      <c r="D93" s="192"/>
      <c r="E93" s="191"/>
      <c r="F93" s="193"/>
      <c r="G93" s="191"/>
      <c r="H93" s="7"/>
      <c r="I93" s="81"/>
      <c r="J93" s="88"/>
      <c r="K93" s="7"/>
      <c r="L93" s="88"/>
      <c r="M93" s="7"/>
      <c r="Y93" s="7"/>
      <c r="Z93" s="90"/>
      <c r="AA93" s="7"/>
      <c r="AB93" s="90"/>
      <c r="AC93" s="78"/>
      <c r="AD93" s="12"/>
      <c r="AF93" s="192"/>
      <c r="AG93" s="191"/>
      <c r="AH93" s="193"/>
      <c r="AI93" s="191"/>
      <c r="AJ93" s="190"/>
      <c r="AM93" s="190"/>
      <c r="AO93" s="192"/>
      <c r="AP93" s="191"/>
      <c r="AQ93" s="193"/>
      <c r="AR93" s="191"/>
      <c r="AS93" s="10"/>
      <c r="AT93" s="82"/>
      <c r="AU93" s="7"/>
      <c r="AV93" s="7"/>
      <c r="AW93" s="88"/>
      <c r="AX93" s="7"/>
      <c r="BJ93" s="7"/>
      <c r="BK93" s="90"/>
      <c r="BL93" s="7"/>
      <c r="BM93" s="90"/>
      <c r="BN93" s="78"/>
      <c r="BO93" s="12"/>
      <c r="BQ93" s="192"/>
      <c r="BR93" s="191"/>
      <c r="BS93" s="193"/>
      <c r="BT93" s="191"/>
      <c r="BU93" s="190"/>
    </row>
    <row r="94" spans="2:73" ht="12" customHeight="1" thickBot="1" thickTop="1">
      <c r="B94" s="194">
        <v>135</v>
      </c>
      <c r="D94" s="192" t="s">
        <v>101</v>
      </c>
      <c r="E94" s="191" t="s">
        <v>1</v>
      </c>
      <c r="F94" s="193" t="s">
        <v>54</v>
      </c>
      <c r="G94" s="191" t="s">
        <v>2</v>
      </c>
      <c r="H94" s="11"/>
      <c r="I94" s="7"/>
      <c r="J94" s="7"/>
      <c r="K94" s="7"/>
      <c r="L94" s="88"/>
      <c r="M94" s="7"/>
      <c r="Y94" s="7"/>
      <c r="Z94" s="90"/>
      <c r="AA94" s="7"/>
      <c r="AB94" s="7"/>
      <c r="AC94" s="86"/>
      <c r="AD94" s="80"/>
      <c r="AF94" s="192" t="s">
        <v>234</v>
      </c>
      <c r="AG94" s="191" t="s">
        <v>1</v>
      </c>
      <c r="AH94" s="193" t="s">
        <v>121</v>
      </c>
      <c r="AI94" s="191" t="s">
        <v>2</v>
      </c>
      <c r="AJ94" s="190">
        <v>167</v>
      </c>
      <c r="AM94" s="190">
        <v>199</v>
      </c>
      <c r="AO94" s="192" t="s">
        <v>45</v>
      </c>
      <c r="AP94" s="191" t="s">
        <v>1</v>
      </c>
      <c r="AQ94" s="193" t="s">
        <v>10</v>
      </c>
      <c r="AR94" s="191" t="s">
        <v>2</v>
      </c>
      <c r="AS94" s="80"/>
      <c r="AT94" s="83"/>
      <c r="AU94" s="7"/>
      <c r="AV94" s="7"/>
      <c r="AW94" s="88"/>
      <c r="AX94" s="7"/>
      <c r="BJ94" s="7"/>
      <c r="BK94" s="90"/>
      <c r="BL94" s="7"/>
      <c r="BM94" s="7"/>
      <c r="BN94" s="86"/>
      <c r="BO94" s="80"/>
      <c r="BQ94" s="192" t="s">
        <v>235</v>
      </c>
      <c r="BR94" s="191" t="s">
        <v>1</v>
      </c>
      <c r="BS94" s="193" t="s">
        <v>53</v>
      </c>
      <c r="BT94" s="191" t="s">
        <v>2</v>
      </c>
      <c r="BU94" s="190">
        <v>231</v>
      </c>
    </row>
    <row r="95" spans="2:73" ht="12" customHeight="1" thickBot="1" thickTop="1">
      <c r="B95" s="194"/>
      <c r="D95" s="192"/>
      <c r="E95" s="191"/>
      <c r="F95" s="193"/>
      <c r="G95" s="191"/>
      <c r="H95" s="7"/>
      <c r="I95" s="7"/>
      <c r="J95" s="7"/>
      <c r="K95" s="7"/>
      <c r="L95" s="81"/>
      <c r="M95" s="7"/>
      <c r="Y95" s="7"/>
      <c r="Z95" s="87"/>
      <c r="AA95" s="7"/>
      <c r="AB95" s="7"/>
      <c r="AC95" s="7"/>
      <c r="AD95" s="7"/>
      <c r="AF95" s="192"/>
      <c r="AG95" s="191"/>
      <c r="AH95" s="193"/>
      <c r="AI95" s="191"/>
      <c r="AJ95" s="190"/>
      <c r="AM95" s="190"/>
      <c r="AO95" s="192"/>
      <c r="AP95" s="191"/>
      <c r="AQ95" s="193"/>
      <c r="AR95" s="191"/>
      <c r="AS95" s="7"/>
      <c r="AT95" s="7"/>
      <c r="AU95" s="7"/>
      <c r="AV95" s="7"/>
      <c r="AW95" s="81"/>
      <c r="AX95" s="7"/>
      <c r="BJ95" s="7"/>
      <c r="BK95" s="87"/>
      <c r="BL95" s="7"/>
      <c r="BM95" s="7"/>
      <c r="BN95" s="7"/>
      <c r="BO95" s="7"/>
      <c r="BQ95" s="192"/>
      <c r="BR95" s="191"/>
      <c r="BS95" s="193"/>
      <c r="BT95" s="191"/>
      <c r="BU95" s="190"/>
    </row>
    <row r="96" spans="2:73" ht="12" customHeight="1" thickBot="1" thickTop="1">
      <c r="B96" s="194">
        <v>136</v>
      </c>
      <c r="D96" s="192" t="s">
        <v>110</v>
      </c>
      <c r="E96" s="191" t="s">
        <v>1</v>
      </c>
      <c r="F96" s="193" t="s">
        <v>11</v>
      </c>
      <c r="G96" s="191" t="s">
        <v>2</v>
      </c>
      <c r="H96" s="7"/>
      <c r="I96" s="7"/>
      <c r="J96" s="7"/>
      <c r="K96" s="15"/>
      <c r="L96" s="16"/>
      <c r="M96" s="88"/>
      <c r="Y96" s="90"/>
      <c r="Z96" s="15"/>
      <c r="AA96" s="16"/>
      <c r="AB96" s="7"/>
      <c r="AC96" s="7"/>
      <c r="AD96" s="80"/>
      <c r="AF96" s="192" t="s">
        <v>236</v>
      </c>
      <c r="AG96" s="191" t="s">
        <v>1</v>
      </c>
      <c r="AH96" s="193" t="s">
        <v>13</v>
      </c>
      <c r="AI96" s="191" t="s">
        <v>2</v>
      </c>
      <c r="AJ96" s="190">
        <v>168</v>
      </c>
      <c r="AM96" s="190">
        <v>200</v>
      </c>
      <c r="AO96" s="192" t="s">
        <v>44</v>
      </c>
      <c r="AP96" s="191" t="s">
        <v>1</v>
      </c>
      <c r="AQ96" s="193" t="s">
        <v>20</v>
      </c>
      <c r="AR96" s="191" t="s">
        <v>2</v>
      </c>
      <c r="AS96" s="80"/>
      <c r="AT96" s="7"/>
      <c r="AU96" s="7"/>
      <c r="AV96" s="15"/>
      <c r="AW96" s="16"/>
      <c r="AX96" s="88"/>
      <c r="BJ96" s="15"/>
      <c r="BK96" s="19"/>
      <c r="BL96" s="16"/>
      <c r="BM96" s="7"/>
      <c r="BN96" s="7"/>
      <c r="BO96" s="9"/>
      <c r="BQ96" s="192" t="s">
        <v>16</v>
      </c>
      <c r="BR96" s="191" t="s">
        <v>1</v>
      </c>
      <c r="BS96" s="193" t="s">
        <v>38</v>
      </c>
      <c r="BT96" s="191" t="s">
        <v>2</v>
      </c>
      <c r="BU96" s="190">
        <v>232</v>
      </c>
    </row>
    <row r="97" spans="2:73" ht="12" customHeight="1" thickBot="1" thickTop="1">
      <c r="B97" s="194"/>
      <c r="D97" s="192"/>
      <c r="E97" s="191"/>
      <c r="F97" s="193"/>
      <c r="G97" s="191"/>
      <c r="H97" s="10"/>
      <c r="I97" s="79"/>
      <c r="J97" s="7"/>
      <c r="K97" s="15"/>
      <c r="L97" s="16"/>
      <c r="M97" s="88"/>
      <c r="Y97" s="90"/>
      <c r="Z97" s="15"/>
      <c r="AA97" s="16"/>
      <c r="AB97" s="7"/>
      <c r="AC97" s="87"/>
      <c r="AD97" s="7"/>
      <c r="AF97" s="192"/>
      <c r="AG97" s="191"/>
      <c r="AH97" s="193"/>
      <c r="AI97" s="191"/>
      <c r="AJ97" s="190"/>
      <c r="AM97" s="190"/>
      <c r="AO97" s="192"/>
      <c r="AP97" s="191"/>
      <c r="AQ97" s="193"/>
      <c r="AR97" s="191"/>
      <c r="AS97" s="7"/>
      <c r="AT97" s="81"/>
      <c r="AU97" s="7"/>
      <c r="AV97" s="15"/>
      <c r="AW97" s="16"/>
      <c r="AX97" s="88"/>
      <c r="BJ97" s="15"/>
      <c r="BK97" s="19"/>
      <c r="BL97" s="16"/>
      <c r="BM97" s="7"/>
      <c r="BN97" s="78"/>
      <c r="BO97" s="12"/>
      <c r="BQ97" s="192"/>
      <c r="BR97" s="191"/>
      <c r="BS97" s="193"/>
      <c r="BT97" s="191"/>
      <c r="BU97" s="190"/>
    </row>
    <row r="98" spans="2:73" ht="12" customHeight="1" thickBot="1" thickTop="1">
      <c r="B98" s="194">
        <v>137</v>
      </c>
      <c r="D98" s="192" t="s">
        <v>122</v>
      </c>
      <c r="E98" s="191" t="s">
        <v>1</v>
      </c>
      <c r="F98" s="193" t="s">
        <v>18</v>
      </c>
      <c r="G98" s="191" t="s">
        <v>2</v>
      </c>
      <c r="H98" s="80"/>
      <c r="I98" s="136"/>
      <c r="J98" s="7"/>
      <c r="K98" s="15"/>
      <c r="L98" s="16"/>
      <c r="M98" s="88"/>
      <c r="Y98" s="90"/>
      <c r="Z98" s="15"/>
      <c r="AA98" s="16"/>
      <c r="AB98" s="90"/>
      <c r="AC98" s="15"/>
      <c r="AD98" s="14"/>
      <c r="AF98" s="192" t="s">
        <v>201</v>
      </c>
      <c r="AG98" s="191" t="s">
        <v>1</v>
      </c>
      <c r="AH98" s="193" t="s">
        <v>14</v>
      </c>
      <c r="AI98" s="191" t="s">
        <v>2</v>
      </c>
      <c r="AJ98" s="190">
        <v>169</v>
      </c>
      <c r="AM98" s="190">
        <v>201</v>
      </c>
      <c r="AO98" s="192" t="s">
        <v>237</v>
      </c>
      <c r="AP98" s="191" t="s">
        <v>1</v>
      </c>
      <c r="AQ98" s="193" t="s">
        <v>46</v>
      </c>
      <c r="AR98" s="191" t="s">
        <v>2</v>
      </c>
      <c r="AS98" s="11"/>
      <c r="AT98" s="16"/>
      <c r="AU98" s="88"/>
      <c r="AV98" s="15"/>
      <c r="AW98" s="16"/>
      <c r="AX98" s="88"/>
      <c r="BJ98" s="15"/>
      <c r="BK98" s="19"/>
      <c r="BL98" s="16"/>
      <c r="BM98" s="7"/>
      <c r="BN98" s="89"/>
      <c r="BO98" s="80"/>
      <c r="BQ98" s="192" t="s">
        <v>238</v>
      </c>
      <c r="BR98" s="191" t="s">
        <v>1</v>
      </c>
      <c r="BS98" s="193" t="s">
        <v>27</v>
      </c>
      <c r="BT98" s="191" t="s">
        <v>2</v>
      </c>
      <c r="BU98" s="190">
        <v>233</v>
      </c>
    </row>
    <row r="99" spans="2:73" ht="12" customHeight="1" thickBot="1" thickTop="1">
      <c r="B99" s="194"/>
      <c r="D99" s="192"/>
      <c r="E99" s="191"/>
      <c r="F99" s="193"/>
      <c r="G99" s="191"/>
      <c r="H99" s="7"/>
      <c r="I99" s="15"/>
      <c r="J99" s="79"/>
      <c r="K99" s="15"/>
      <c r="L99" s="16"/>
      <c r="M99" s="88"/>
      <c r="Y99" s="90"/>
      <c r="Z99" s="15"/>
      <c r="AA99" s="16"/>
      <c r="AB99" s="87"/>
      <c r="AC99" s="7"/>
      <c r="AD99" s="17"/>
      <c r="AF99" s="192"/>
      <c r="AG99" s="191"/>
      <c r="AH99" s="193"/>
      <c r="AI99" s="191"/>
      <c r="AJ99" s="190"/>
      <c r="AM99" s="190"/>
      <c r="AO99" s="192"/>
      <c r="AP99" s="191"/>
      <c r="AQ99" s="193"/>
      <c r="AR99" s="191"/>
      <c r="AS99" s="7"/>
      <c r="AT99" s="7"/>
      <c r="AU99" s="81"/>
      <c r="AV99" s="15"/>
      <c r="AW99" s="16"/>
      <c r="AX99" s="88"/>
      <c r="BJ99" s="15"/>
      <c r="BK99" s="19"/>
      <c r="BL99" s="16"/>
      <c r="BM99" s="78"/>
      <c r="BN99" s="16"/>
      <c r="BO99" s="7"/>
      <c r="BQ99" s="192"/>
      <c r="BR99" s="191"/>
      <c r="BS99" s="193"/>
      <c r="BT99" s="191"/>
      <c r="BU99" s="190"/>
    </row>
    <row r="100" spans="2:73" ht="12" customHeight="1" thickBot="1" thickTop="1">
      <c r="B100" s="194">
        <v>138</v>
      </c>
      <c r="D100" s="192" t="s">
        <v>233</v>
      </c>
      <c r="E100" s="191" t="s">
        <v>1</v>
      </c>
      <c r="F100" s="193" t="s">
        <v>53</v>
      </c>
      <c r="G100" s="191" t="s">
        <v>2</v>
      </c>
      <c r="H100" s="7"/>
      <c r="I100" s="7"/>
      <c r="J100" s="136"/>
      <c r="K100" s="19"/>
      <c r="L100" s="16"/>
      <c r="M100" s="88"/>
      <c r="Y100" s="90"/>
      <c r="Z100" s="15"/>
      <c r="AA100" s="19"/>
      <c r="AB100" s="19"/>
      <c r="AC100" s="16"/>
      <c r="AD100" s="80"/>
      <c r="AF100" s="192" t="s">
        <v>239</v>
      </c>
      <c r="AG100" s="191" t="s">
        <v>1</v>
      </c>
      <c r="AH100" s="193" t="s">
        <v>23</v>
      </c>
      <c r="AI100" s="191" t="s">
        <v>2</v>
      </c>
      <c r="AJ100" s="190">
        <v>170</v>
      </c>
      <c r="AM100" s="190">
        <v>202</v>
      </c>
      <c r="AO100" s="192" t="s">
        <v>7</v>
      </c>
      <c r="AP100" s="191" t="s">
        <v>1</v>
      </c>
      <c r="AQ100" s="193" t="s">
        <v>37</v>
      </c>
      <c r="AR100" s="191" t="s">
        <v>2</v>
      </c>
      <c r="AS100" s="7"/>
      <c r="AT100" s="15"/>
      <c r="AU100" s="19"/>
      <c r="AV100" s="19"/>
      <c r="AW100" s="16"/>
      <c r="AX100" s="88"/>
      <c r="BJ100" s="15"/>
      <c r="BK100" s="19"/>
      <c r="BL100" s="19"/>
      <c r="BM100" s="89"/>
      <c r="BN100" s="7"/>
      <c r="BO100" s="80"/>
      <c r="BQ100" s="192" t="s">
        <v>240</v>
      </c>
      <c r="BR100" s="191" t="s">
        <v>1</v>
      </c>
      <c r="BS100" s="193" t="s">
        <v>10</v>
      </c>
      <c r="BT100" s="191" t="s">
        <v>2</v>
      </c>
      <c r="BU100" s="190">
        <v>234</v>
      </c>
    </row>
    <row r="101" spans="2:73" ht="12" customHeight="1" thickBot="1" thickTop="1">
      <c r="B101" s="194"/>
      <c r="D101" s="192"/>
      <c r="E101" s="191"/>
      <c r="F101" s="193"/>
      <c r="G101" s="191"/>
      <c r="H101" s="10"/>
      <c r="I101" s="79"/>
      <c r="J101" s="137"/>
      <c r="K101" s="19"/>
      <c r="L101" s="16"/>
      <c r="M101" s="88"/>
      <c r="Y101" s="90"/>
      <c r="Z101" s="15"/>
      <c r="AA101" s="19"/>
      <c r="AB101" s="19"/>
      <c r="AC101" s="85"/>
      <c r="AD101" s="7"/>
      <c r="AF101" s="192"/>
      <c r="AG101" s="191"/>
      <c r="AH101" s="193"/>
      <c r="AI101" s="191"/>
      <c r="AJ101" s="190"/>
      <c r="AM101" s="190"/>
      <c r="AO101" s="192"/>
      <c r="AP101" s="191"/>
      <c r="AQ101" s="193"/>
      <c r="AR101" s="191"/>
      <c r="AS101" s="10"/>
      <c r="AT101" s="82"/>
      <c r="AU101" s="19"/>
      <c r="AV101" s="19"/>
      <c r="AW101" s="16"/>
      <c r="AX101" s="88"/>
      <c r="BJ101" s="15"/>
      <c r="BK101" s="19"/>
      <c r="BL101" s="19"/>
      <c r="BM101" s="91"/>
      <c r="BN101" s="87"/>
      <c r="BO101" s="7"/>
      <c r="BQ101" s="192"/>
      <c r="BR101" s="191"/>
      <c r="BS101" s="193"/>
      <c r="BT101" s="191"/>
      <c r="BU101" s="190"/>
    </row>
    <row r="102" spans="2:73" ht="12" customHeight="1" thickBot="1" thickTop="1">
      <c r="B102" s="194">
        <v>139</v>
      </c>
      <c r="D102" s="192" t="s">
        <v>241</v>
      </c>
      <c r="E102" s="191" t="s">
        <v>1</v>
      </c>
      <c r="F102" s="193" t="s">
        <v>13</v>
      </c>
      <c r="G102" s="191" t="s">
        <v>2</v>
      </c>
      <c r="H102" s="80"/>
      <c r="I102" s="83"/>
      <c r="J102" s="15"/>
      <c r="K102" s="19"/>
      <c r="L102" s="16"/>
      <c r="M102" s="88"/>
      <c r="Y102" s="90"/>
      <c r="Z102" s="15"/>
      <c r="AA102" s="19"/>
      <c r="AB102" s="16"/>
      <c r="AC102" s="15"/>
      <c r="AD102" s="14"/>
      <c r="AF102" s="192" t="s">
        <v>242</v>
      </c>
      <c r="AG102" s="191" t="s">
        <v>1</v>
      </c>
      <c r="AH102" s="193" t="s">
        <v>145</v>
      </c>
      <c r="AI102" s="191" t="s">
        <v>2</v>
      </c>
      <c r="AJ102" s="190">
        <v>171</v>
      </c>
      <c r="AM102" s="190">
        <v>203</v>
      </c>
      <c r="AO102" s="192" t="s">
        <v>243</v>
      </c>
      <c r="AP102" s="191" t="s">
        <v>1</v>
      </c>
      <c r="AQ102" s="193" t="s">
        <v>54</v>
      </c>
      <c r="AR102" s="191" t="s">
        <v>2</v>
      </c>
      <c r="AS102" s="80"/>
      <c r="AT102" s="83"/>
      <c r="AU102" s="15"/>
      <c r="AV102" s="19"/>
      <c r="AW102" s="16"/>
      <c r="AX102" s="88"/>
      <c r="BJ102" s="15"/>
      <c r="BK102" s="19"/>
      <c r="BL102" s="19"/>
      <c r="BM102" s="16"/>
      <c r="BN102" s="15"/>
      <c r="BO102" s="14"/>
      <c r="BQ102" s="192" t="s">
        <v>244</v>
      </c>
      <c r="BR102" s="191" t="s">
        <v>1</v>
      </c>
      <c r="BS102" s="193" t="s">
        <v>145</v>
      </c>
      <c r="BT102" s="191" t="s">
        <v>2</v>
      </c>
      <c r="BU102" s="190">
        <v>235</v>
      </c>
    </row>
    <row r="103" spans="2:73" ht="12" customHeight="1" thickBot="1" thickTop="1">
      <c r="B103" s="194"/>
      <c r="D103" s="192"/>
      <c r="E103" s="191"/>
      <c r="F103" s="193"/>
      <c r="G103" s="191"/>
      <c r="H103" s="7"/>
      <c r="I103" s="7"/>
      <c r="J103" s="15"/>
      <c r="K103" s="82"/>
      <c r="L103" s="16"/>
      <c r="M103" s="88"/>
      <c r="Y103" s="90"/>
      <c r="Z103" s="15"/>
      <c r="AA103" s="82"/>
      <c r="AB103" s="16"/>
      <c r="AC103" s="7"/>
      <c r="AD103" s="17"/>
      <c r="AF103" s="192"/>
      <c r="AG103" s="191"/>
      <c r="AH103" s="193"/>
      <c r="AI103" s="191"/>
      <c r="AJ103" s="190"/>
      <c r="AM103" s="190"/>
      <c r="AO103" s="192"/>
      <c r="AP103" s="191"/>
      <c r="AQ103" s="193"/>
      <c r="AR103" s="191"/>
      <c r="AS103" s="7"/>
      <c r="AT103" s="7"/>
      <c r="AU103" s="15"/>
      <c r="AV103" s="82"/>
      <c r="AW103" s="16"/>
      <c r="AX103" s="88"/>
      <c r="BJ103" s="15"/>
      <c r="BK103" s="19"/>
      <c r="BL103" s="82"/>
      <c r="BM103" s="16"/>
      <c r="BN103" s="7"/>
      <c r="BO103" s="17"/>
      <c r="BQ103" s="192"/>
      <c r="BR103" s="191"/>
      <c r="BS103" s="193"/>
      <c r="BT103" s="191"/>
      <c r="BU103" s="190"/>
    </row>
    <row r="104" spans="2:73" ht="12" customHeight="1" thickBot="1" thickTop="1">
      <c r="B104" s="194">
        <v>140</v>
      </c>
      <c r="D104" s="192" t="s">
        <v>245</v>
      </c>
      <c r="E104" s="191" t="s">
        <v>1</v>
      </c>
      <c r="F104" s="193" t="s">
        <v>27</v>
      </c>
      <c r="G104" s="191" t="s">
        <v>2</v>
      </c>
      <c r="H104" s="7"/>
      <c r="I104" s="7"/>
      <c r="J104" s="7"/>
      <c r="K104" s="83"/>
      <c r="L104" s="7"/>
      <c r="M104" s="88"/>
      <c r="Y104" s="90"/>
      <c r="Z104" s="7"/>
      <c r="AA104" s="86"/>
      <c r="AB104" s="7"/>
      <c r="AC104" s="7"/>
      <c r="AD104" s="80"/>
      <c r="AF104" s="192" t="s">
        <v>60</v>
      </c>
      <c r="AG104" s="191" t="s">
        <v>1</v>
      </c>
      <c r="AH104" s="193" t="s">
        <v>10</v>
      </c>
      <c r="AI104" s="191" t="s">
        <v>2</v>
      </c>
      <c r="AJ104" s="190">
        <v>172</v>
      </c>
      <c r="AM104" s="190">
        <v>204</v>
      </c>
      <c r="AO104" s="192" t="s">
        <v>108</v>
      </c>
      <c r="AP104" s="191" t="s">
        <v>1</v>
      </c>
      <c r="AQ104" s="193" t="s">
        <v>15</v>
      </c>
      <c r="AR104" s="191" t="s">
        <v>2</v>
      </c>
      <c r="AS104" s="7"/>
      <c r="AT104" s="7"/>
      <c r="AU104" s="7"/>
      <c r="AV104" s="83"/>
      <c r="AW104" s="7"/>
      <c r="AX104" s="88"/>
      <c r="BJ104" s="15"/>
      <c r="BK104" s="16"/>
      <c r="BL104" s="86"/>
      <c r="BM104" s="7"/>
      <c r="BN104" s="7"/>
      <c r="BO104" s="9"/>
      <c r="BQ104" s="192" t="s">
        <v>246</v>
      </c>
      <c r="BR104" s="191" t="s">
        <v>1</v>
      </c>
      <c r="BS104" s="193" t="s">
        <v>8</v>
      </c>
      <c r="BT104" s="191" t="s">
        <v>2</v>
      </c>
      <c r="BU104" s="190">
        <v>236</v>
      </c>
    </row>
    <row r="105" spans="2:73" ht="12" customHeight="1" thickBot="1" thickTop="1">
      <c r="B105" s="194"/>
      <c r="D105" s="192"/>
      <c r="E105" s="191"/>
      <c r="F105" s="193"/>
      <c r="G105" s="191"/>
      <c r="H105" s="10"/>
      <c r="I105" s="79"/>
      <c r="J105" s="7"/>
      <c r="K105" s="88"/>
      <c r="L105" s="7"/>
      <c r="M105" s="88"/>
      <c r="Q105" s="20"/>
      <c r="U105" s="20"/>
      <c r="Y105" s="90"/>
      <c r="Z105" s="7"/>
      <c r="AA105" s="90"/>
      <c r="AB105" s="7"/>
      <c r="AC105" s="87"/>
      <c r="AD105" s="7"/>
      <c r="AF105" s="192"/>
      <c r="AG105" s="191"/>
      <c r="AH105" s="193"/>
      <c r="AI105" s="191"/>
      <c r="AJ105" s="190"/>
      <c r="AM105" s="190"/>
      <c r="AO105" s="192"/>
      <c r="AP105" s="191"/>
      <c r="AQ105" s="193"/>
      <c r="AR105" s="191"/>
      <c r="AS105" s="10"/>
      <c r="AT105" s="79"/>
      <c r="AU105" s="7"/>
      <c r="AV105" s="88"/>
      <c r="AW105" s="7"/>
      <c r="AX105" s="88"/>
      <c r="BB105" s="20"/>
      <c r="BF105" s="20"/>
      <c r="BJ105" s="15"/>
      <c r="BK105" s="16"/>
      <c r="BL105" s="90"/>
      <c r="BM105" s="7"/>
      <c r="BN105" s="78"/>
      <c r="BO105" s="12"/>
      <c r="BQ105" s="192"/>
      <c r="BR105" s="191"/>
      <c r="BS105" s="193"/>
      <c r="BT105" s="191"/>
      <c r="BU105" s="190"/>
    </row>
    <row r="106" spans="2:73" ht="12" customHeight="1" thickBot="1" thickTop="1">
      <c r="B106" s="194">
        <v>141</v>
      </c>
      <c r="D106" s="192" t="s">
        <v>50</v>
      </c>
      <c r="E106" s="191" t="s">
        <v>1</v>
      </c>
      <c r="F106" s="193" t="s">
        <v>41</v>
      </c>
      <c r="G106" s="191" t="s">
        <v>2</v>
      </c>
      <c r="H106" s="80"/>
      <c r="I106" s="136"/>
      <c r="J106" s="16"/>
      <c r="K106" s="88"/>
      <c r="L106" s="7"/>
      <c r="M106" s="88"/>
      <c r="Q106" s="184">
        <v>11</v>
      </c>
      <c r="R106" s="185"/>
      <c r="T106" s="187">
        <v>7</v>
      </c>
      <c r="U106" s="188"/>
      <c r="Y106" s="90"/>
      <c r="Z106" s="7"/>
      <c r="AA106" s="90"/>
      <c r="AB106" s="15"/>
      <c r="AC106" s="19"/>
      <c r="AD106" s="14"/>
      <c r="AF106" s="192" t="s">
        <v>65</v>
      </c>
      <c r="AG106" s="191" t="s">
        <v>1</v>
      </c>
      <c r="AH106" s="193" t="s">
        <v>47</v>
      </c>
      <c r="AI106" s="191" t="s">
        <v>2</v>
      </c>
      <c r="AJ106" s="190">
        <v>173</v>
      </c>
      <c r="AM106" s="190">
        <v>205</v>
      </c>
      <c r="AO106" s="192" t="s">
        <v>247</v>
      </c>
      <c r="AP106" s="191" t="s">
        <v>1</v>
      </c>
      <c r="AQ106" s="193" t="s">
        <v>21</v>
      </c>
      <c r="AR106" s="191" t="s">
        <v>2</v>
      </c>
      <c r="AS106" s="80"/>
      <c r="AT106" s="136"/>
      <c r="AU106" s="16"/>
      <c r="AV106" s="88"/>
      <c r="AW106" s="7"/>
      <c r="AX106" s="88"/>
      <c r="BB106" s="184">
        <v>11</v>
      </c>
      <c r="BC106" s="185"/>
      <c r="BE106" s="187">
        <v>5</v>
      </c>
      <c r="BF106" s="188"/>
      <c r="BJ106" s="15"/>
      <c r="BK106" s="16"/>
      <c r="BL106" s="90"/>
      <c r="BM106" s="15"/>
      <c r="BN106" s="89"/>
      <c r="BO106" s="80"/>
      <c r="BQ106" s="192" t="s">
        <v>248</v>
      </c>
      <c r="BR106" s="191" t="s">
        <v>1</v>
      </c>
      <c r="BS106" s="193" t="s">
        <v>42</v>
      </c>
      <c r="BT106" s="191" t="s">
        <v>2</v>
      </c>
      <c r="BU106" s="190">
        <v>237</v>
      </c>
    </row>
    <row r="107" spans="2:73" ht="12" customHeight="1" thickBot="1" thickTop="1">
      <c r="B107" s="194"/>
      <c r="D107" s="192"/>
      <c r="E107" s="191"/>
      <c r="F107" s="193"/>
      <c r="G107" s="191"/>
      <c r="H107" s="7"/>
      <c r="I107" s="15"/>
      <c r="J107" s="79"/>
      <c r="K107" s="88"/>
      <c r="L107" s="7"/>
      <c r="M107" s="88"/>
      <c r="Q107" s="186"/>
      <c r="R107" s="185"/>
      <c r="S107" s="23"/>
      <c r="T107" s="185"/>
      <c r="U107" s="188"/>
      <c r="Y107" s="90"/>
      <c r="Z107" s="7"/>
      <c r="AA107" s="90"/>
      <c r="AB107" s="78"/>
      <c r="AC107" s="16"/>
      <c r="AD107" s="17"/>
      <c r="AF107" s="192"/>
      <c r="AG107" s="191"/>
      <c r="AH107" s="193"/>
      <c r="AI107" s="191"/>
      <c r="AJ107" s="190"/>
      <c r="AM107" s="190"/>
      <c r="AO107" s="192"/>
      <c r="AP107" s="191"/>
      <c r="AQ107" s="193"/>
      <c r="AR107" s="191"/>
      <c r="AS107" s="7"/>
      <c r="AT107" s="15"/>
      <c r="AU107" s="79"/>
      <c r="AV107" s="88"/>
      <c r="AW107" s="7"/>
      <c r="AX107" s="88"/>
      <c r="BB107" s="186"/>
      <c r="BC107" s="185"/>
      <c r="BD107" s="23"/>
      <c r="BE107" s="185"/>
      <c r="BF107" s="188"/>
      <c r="BJ107" s="15"/>
      <c r="BK107" s="16"/>
      <c r="BL107" s="90"/>
      <c r="BM107" s="78"/>
      <c r="BN107" s="16"/>
      <c r="BO107" s="7"/>
      <c r="BQ107" s="192"/>
      <c r="BR107" s="191"/>
      <c r="BS107" s="193"/>
      <c r="BT107" s="191"/>
      <c r="BU107" s="190"/>
    </row>
    <row r="108" spans="2:73" ht="12" customHeight="1" thickTop="1">
      <c r="B108" s="194">
        <v>142</v>
      </c>
      <c r="D108" s="192" t="s">
        <v>193</v>
      </c>
      <c r="E108" s="191" t="s">
        <v>1</v>
      </c>
      <c r="F108" s="193" t="s">
        <v>46</v>
      </c>
      <c r="G108" s="191" t="s">
        <v>2</v>
      </c>
      <c r="H108" s="7"/>
      <c r="I108" s="7"/>
      <c r="J108" s="83"/>
      <c r="K108" s="7"/>
      <c r="L108" s="7"/>
      <c r="M108" s="88"/>
      <c r="Q108" s="184">
        <v>11</v>
      </c>
      <c r="R108" s="185"/>
      <c r="T108" s="187">
        <v>8</v>
      </c>
      <c r="U108" s="188"/>
      <c r="Y108" s="90"/>
      <c r="Z108" s="7"/>
      <c r="AA108" s="7"/>
      <c r="AB108" s="86"/>
      <c r="AC108" s="7"/>
      <c r="AD108" s="9"/>
      <c r="AF108" s="192" t="s">
        <v>249</v>
      </c>
      <c r="AG108" s="191" t="s">
        <v>1</v>
      </c>
      <c r="AH108" s="193" t="s">
        <v>15</v>
      </c>
      <c r="AI108" s="191" t="s">
        <v>2</v>
      </c>
      <c r="AJ108" s="190">
        <v>174</v>
      </c>
      <c r="AM108" s="190">
        <v>206</v>
      </c>
      <c r="AO108" s="192" t="s">
        <v>29</v>
      </c>
      <c r="AP108" s="191" t="s">
        <v>1</v>
      </c>
      <c r="AQ108" s="193" t="s">
        <v>41</v>
      </c>
      <c r="AR108" s="191" t="s">
        <v>2</v>
      </c>
      <c r="AS108" s="7"/>
      <c r="AT108" s="7"/>
      <c r="AU108" s="83"/>
      <c r="AV108" s="7"/>
      <c r="AW108" s="7"/>
      <c r="AX108" s="88"/>
      <c r="BB108" s="184">
        <v>11</v>
      </c>
      <c r="BC108" s="185"/>
      <c r="BE108" s="187">
        <v>4</v>
      </c>
      <c r="BF108" s="188"/>
      <c r="BJ108" s="15"/>
      <c r="BK108" s="16"/>
      <c r="BL108" s="7"/>
      <c r="BM108" s="86"/>
      <c r="BN108" s="7"/>
      <c r="BO108" s="9"/>
      <c r="BQ108" s="192" t="s">
        <v>100</v>
      </c>
      <c r="BR108" s="191" t="s">
        <v>1</v>
      </c>
      <c r="BS108" s="193" t="s">
        <v>19</v>
      </c>
      <c r="BT108" s="191" t="s">
        <v>2</v>
      </c>
      <c r="BU108" s="190">
        <v>238</v>
      </c>
    </row>
    <row r="109" spans="2:73" ht="12" customHeight="1" thickBot="1">
      <c r="B109" s="194"/>
      <c r="D109" s="192"/>
      <c r="E109" s="191"/>
      <c r="F109" s="193"/>
      <c r="G109" s="191"/>
      <c r="H109" s="10"/>
      <c r="I109" s="79"/>
      <c r="J109" s="88"/>
      <c r="K109" s="7"/>
      <c r="L109" s="7"/>
      <c r="M109" s="88"/>
      <c r="O109" s="179">
        <f>IF(Q106="","",IF(Q106&gt;T106,1,0)+IF(Q108&gt;T108,1,0)+IF(Q110&gt;T110,1,0)+IF(Q112&gt;T112,1,0)+IF(Q114&gt;T114,1,0))</f>
        <v>3</v>
      </c>
      <c r="P109" s="180"/>
      <c r="Q109" s="186"/>
      <c r="R109" s="185"/>
      <c r="S109" s="23"/>
      <c r="T109" s="185"/>
      <c r="U109" s="188"/>
      <c r="V109" s="182">
        <f>IF(Q106="","",IF(Q106&lt;T106,1,0)+IF(Q108&lt;T108,1,0)+IF(Q110&lt;T110,1,0)+IF(Q112&lt;T112,1,0)+IF(Q114&lt;T114,1,0))</f>
        <v>0</v>
      </c>
      <c r="W109" s="179"/>
      <c r="Y109" s="90"/>
      <c r="Z109" s="7"/>
      <c r="AA109" s="7"/>
      <c r="AB109" s="90"/>
      <c r="AC109" s="78"/>
      <c r="AD109" s="12"/>
      <c r="AF109" s="192"/>
      <c r="AG109" s="191"/>
      <c r="AH109" s="193"/>
      <c r="AI109" s="191"/>
      <c r="AJ109" s="190"/>
      <c r="AM109" s="190"/>
      <c r="AO109" s="192"/>
      <c r="AP109" s="191"/>
      <c r="AQ109" s="193"/>
      <c r="AR109" s="191"/>
      <c r="AS109" s="10"/>
      <c r="AT109" s="79"/>
      <c r="AU109" s="88"/>
      <c r="AV109" s="7"/>
      <c r="AW109" s="7"/>
      <c r="AX109" s="88"/>
      <c r="AZ109" s="179">
        <f>IF(BB106="","",IF(BB106&gt;BE106,1,0)+IF(BB108&gt;BE108,1,0)+IF(BB110&gt;BE110,1,0)+IF(BB112&gt;BE112,1,0)+IF(BB114&gt;BE114,1,0))</f>
        <v>3</v>
      </c>
      <c r="BA109" s="180"/>
      <c r="BB109" s="186"/>
      <c r="BC109" s="185"/>
      <c r="BD109" s="23"/>
      <c r="BE109" s="185"/>
      <c r="BF109" s="188"/>
      <c r="BG109" s="182">
        <f>IF(BB106="","",IF(BB106&lt;BE106,1,0)+IF(BB108&lt;BE108,1,0)+IF(BB110&lt;BE110,1,0)+IF(BB112&lt;BE112,1,0)+IF(BB114&lt;BE114,1,0))</f>
        <v>0</v>
      </c>
      <c r="BH109" s="179"/>
      <c r="BJ109" s="15"/>
      <c r="BK109" s="16"/>
      <c r="BL109" s="7"/>
      <c r="BM109" s="90"/>
      <c r="BN109" s="78"/>
      <c r="BO109" s="12"/>
      <c r="BQ109" s="192"/>
      <c r="BR109" s="191"/>
      <c r="BS109" s="193"/>
      <c r="BT109" s="191"/>
      <c r="BU109" s="190"/>
    </row>
    <row r="110" spans="2:73" ht="12" customHeight="1" thickBot="1" thickTop="1">
      <c r="B110" s="194">
        <v>143</v>
      </c>
      <c r="D110" s="192" t="s">
        <v>250</v>
      </c>
      <c r="E110" s="191" t="s">
        <v>1</v>
      </c>
      <c r="F110" s="193" t="s">
        <v>9</v>
      </c>
      <c r="G110" s="191" t="s">
        <v>2</v>
      </c>
      <c r="H110" s="80"/>
      <c r="I110" s="83"/>
      <c r="J110" s="7"/>
      <c r="K110" s="7"/>
      <c r="L110" s="7"/>
      <c r="M110" s="81"/>
      <c r="O110" s="179"/>
      <c r="P110" s="180"/>
      <c r="Q110" s="184">
        <v>11</v>
      </c>
      <c r="R110" s="185"/>
      <c r="T110" s="187">
        <v>8</v>
      </c>
      <c r="U110" s="188"/>
      <c r="V110" s="182"/>
      <c r="W110" s="179"/>
      <c r="Y110" s="92"/>
      <c r="Z110" s="7"/>
      <c r="AA110" s="7"/>
      <c r="AB110" s="7"/>
      <c r="AC110" s="86"/>
      <c r="AD110" s="80"/>
      <c r="AF110" s="192" t="s">
        <v>44</v>
      </c>
      <c r="AG110" s="191" t="s">
        <v>1</v>
      </c>
      <c r="AH110" s="193" t="s">
        <v>42</v>
      </c>
      <c r="AI110" s="191" t="s">
        <v>2</v>
      </c>
      <c r="AJ110" s="190">
        <v>175</v>
      </c>
      <c r="AM110" s="190">
        <v>207</v>
      </c>
      <c r="AO110" s="192" t="s">
        <v>156</v>
      </c>
      <c r="AP110" s="191" t="s">
        <v>1</v>
      </c>
      <c r="AQ110" s="193" t="s">
        <v>39</v>
      </c>
      <c r="AR110" s="191" t="s">
        <v>2</v>
      </c>
      <c r="AS110" s="80"/>
      <c r="AT110" s="83"/>
      <c r="AU110" s="7"/>
      <c r="AV110" s="7"/>
      <c r="AW110" s="7"/>
      <c r="AX110" s="81"/>
      <c r="AZ110" s="179"/>
      <c r="BA110" s="180"/>
      <c r="BB110" s="184">
        <v>11</v>
      </c>
      <c r="BC110" s="185"/>
      <c r="BE110" s="187">
        <v>3</v>
      </c>
      <c r="BF110" s="188"/>
      <c r="BG110" s="182"/>
      <c r="BH110" s="179"/>
      <c r="BJ110" s="11"/>
      <c r="BK110" s="16"/>
      <c r="BL110" s="7"/>
      <c r="BM110" s="7"/>
      <c r="BN110" s="86"/>
      <c r="BO110" s="80"/>
      <c r="BQ110" s="192" t="s">
        <v>251</v>
      </c>
      <c r="BR110" s="191" t="s">
        <v>1</v>
      </c>
      <c r="BS110" s="193" t="s">
        <v>9</v>
      </c>
      <c r="BT110" s="191" t="s">
        <v>2</v>
      </c>
      <c r="BU110" s="190">
        <v>239</v>
      </c>
    </row>
    <row r="111" spans="2:73" ht="12" customHeight="1" thickTop="1">
      <c r="B111" s="194"/>
      <c r="D111" s="192"/>
      <c r="E111" s="191"/>
      <c r="F111" s="193"/>
      <c r="G111" s="191"/>
      <c r="H111" s="7"/>
      <c r="I111" s="7"/>
      <c r="J111" s="7"/>
      <c r="K111" s="7"/>
      <c r="L111" s="15"/>
      <c r="M111" s="16"/>
      <c r="O111" s="179"/>
      <c r="P111" s="180"/>
      <c r="Q111" s="186"/>
      <c r="R111" s="185"/>
      <c r="S111" s="23"/>
      <c r="T111" s="185"/>
      <c r="U111" s="188"/>
      <c r="V111" s="182"/>
      <c r="W111" s="179"/>
      <c r="Y111" s="15"/>
      <c r="Z111" s="16"/>
      <c r="AA111" s="7"/>
      <c r="AB111" s="7"/>
      <c r="AC111" s="7"/>
      <c r="AD111" s="7"/>
      <c r="AF111" s="192"/>
      <c r="AG111" s="191"/>
      <c r="AH111" s="193"/>
      <c r="AI111" s="191"/>
      <c r="AJ111" s="190"/>
      <c r="AM111" s="190"/>
      <c r="AO111" s="192"/>
      <c r="AP111" s="191"/>
      <c r="AQ111" s="193"/>
      <c r="AR111" s="191"/>
      <c r="AS111" s="7"/>
      <c r="AT111" s="7"/>
      <c r="AU111" s="7"/>
      <c r="AV111" s="7"/>
      <c r="AW111" s="15"/>
      <c r="AX111" s="16"/>
      <c r="AZ111" s="179"/>
      <c r="BA111" s="180"/>
      <c r="BB111" s="186"/>
      <c r="BC111" s="185"/>
      <c r="BD111" s="23"/>
      <c r="BE111" s="185"/>
      <c r="BF111" s="188"/>
      <c r="BG111" s="182"/>
      <c r="BH111" s="179"/>
      <c r="BJ111" s="90"/>
      <c r="BK111" s="7"/>
      <c r="BL111" s="7"/>
      <c r="BM111" s="7"/>
      <c r="BN111" s="7"/>
      <c r="BO111" s="7"/>
      <c r="BQ111" s="192"/>
      <c r="BR111" s="191"/>
      <c r="BS111" s="193"/>
      <c r="BT111" s="191"/>
      <c r="BU111" s="190"/>
    </row>
    <row r="112" spans="2:73" ht="12" customHeight="1" thickBot="1">
      <c r="B112" s="194">
        <v>144</v>
      </c>
      <c r="D112" s="192" t="s">
        <v>168</v>
      </c>
      <c r="E112" s="191" t="s">
        <v>1</v>
      </c>
      <c r="F112" s="193" t="s">
        <v>22</v>
      </c>
      <c r="G112" s="191" t="s">
        <v>2</v>
      </c>
      <c r="H112" s="80"/>
      <c r="I112" s="7"/>
      <c r="J112" s="7"/>
      <c r="K112" s="7"/>
      <c r="L112" s="15"/>
      <c r="M112" s="16"/>
      <c r="O112" s="179"/>
      <c r="P112" s="180"/>
      <c r="Q112" s="184"/>
      <c r="R112" s="185"/>
      <c r="T112" s="187"/>
      <c r="U112" s="188"/>
      <c r="V112" s="182"/>
      <c r="W112" s="179"/>
      <c r="Y112" s="15"/>
      <c r="Z112" s="16"/>
      <c r="AA112" s="7"/>
      <c r="AB112" s="7"/>
      <c r="AC112" s="7"/>
      <c r="AD112" s="80"/>
      <c r="AF112" s="192" t="s">
        <v>44</v>
      </c>
      <c r="AG112" s="191" t="s">
        <v>1</v>
      </c>
      <c r="AH112" s="193" t="s">
        <v>18</v>
      </c>
      <c r="AI112" s="191" t="s">
        <v>2</v>
      </c>
      <c r="AJ112" s="190">
        <v>176</v>
      </c>
      <c r="AM112" s="190">
        <v>208</v>
      </c>
      <c r="AO112" s="192" t="s">
        <v>114</v>
      </c>
      <c r="AP112" s="191" t="s">
        <v>1</v>
      </c>
      <c r="AQ112" s="193" t="s">
        <v>21</v>
      </c>
      <c r="AR112" s="191" t="s">
        <v>2</v>
      </c>
      <c r="AS112" s="80"/>
      <c r="AT112" s="7"/>
      <c r="AU112" s="7"/>
      <c r="AV112" s="7"/>
      <c r="AW112" s="15"/>
      <c r="AX112" s="16"/>
      <c r="AZ112" s="179"/>
      <c r="BA112" s="180"/>
      <c r="BB112" s="184"/>
      <c r="BC112" s="185"/>
      <c r="BE112" s="187"/>
      <c r="BF112" s="188"/>
      <c r="BG112" s="182"/>
      <c r="BH112" s="179"/>
      <c r="BJ112" s="90"/>
      <c r="BK112" s="7"/>
      <c r="BL112" s="7"/>
      <c r="BM112" s="7"/>
      <c r="BN112" s="7"/>
      <c r="BO112" s="80"/>
      <c r="BQ112" s="192" t="s">
        <v>99</v>
      </c>
      <c r="BR112" s="191" t="s">
        <v>1</v>
      </c>
      <c r="BS112" s="193" t="s">
        <v>31</v>
      </c>
      <c r="BT112" s="191" t="s">
        <v>2</v>
      </c>
      <c r="BU112" s="190">
        <v>240</v>
      </c>
    </row>
    <row r="113" spans="2:73" ht="12" customHeight="1" thickBot="1" thickTop="1">
      <c r="B113" s="194"/>
      <c r="D113" s="192"/>
      <c r="E113" s="191"/>
      <c r="F113" s="193"/>
      <c r="G113" s="191"/>
      <c r="H113" s="7"/>
      <c r="I113" s="81"/>
      <c r="J113" s="7"/>
      <c r="K113" s="7"/>
      <c r="L113" s="15"/>
      <c r="M113" s="16"/>
      <c r="Q113" s="186"/>
      <c r="R113" s="185"/>
      <c r="S113" s="23"/>
      <c r="T113" s="185"/>
      <c r="U113" s="188"/>
      <c r="Y113" s="7"/>
      <c r="Z113" s="16"/>
      <c r="AA113" s="7"/>
      <c r="AB113" s="7"/>
      <c r="AC113" s="87"/>
      <c r="AD113" s="7"/>
      <c r="AF113" s="192"/>
      <c r="AG113" s="191"/>
      <c r="AH113" s="193"/>
      <c r="AI113" s="191"/>
      <c r="AJ113" s="190"/>
      <c r="AM113" s="190"/>
      <c r="AO113" s="192"/>
      <c r="AP113" s="191"/>
      <c r="AQ113" s="193"/>
      <c r="AR113" s="191"/>
      <c r="AS113" s="7"/>
      <c r="AT113" s="81"/>
      <c r="AU113" s="7"/>
      <c r="AV113" s="7"/>
      <c r="AW113" s="15"/>
      <c r="AX113" s="16"/>
      <c r="BB113" s="186"/>
      <c r="BC113" s="185"/>
      <c r="BD113" s="23"/>
      <c r="BE113" s="185"/>
      <c r="BF113" s="188"/>
      <c r="BJ113" s="90"/>
      <c r="BK113" s="7"/>
      <c r="BL113" s="7"/>
      <c r="BM113" s="7"/>
      <c r="BN113" s="87"/>
      <c r="BO113" s="7"/>
      <c r="BQ113" s="192"/>
      <c r="BR113" s="191"/>
      <c r="BS113" s="193"/>
      <c r="BT113" s="191"/>
      <c r="BU113" s="190"/>
    </row>
    <row r="114" spans="2:73" ht="12" customHeight="1" thickTop="1">
      <c r="B114" s="194">
        <v>145</v>
      </c>
      <c r="D114" s="192" t="s">
        <v>252</v>
      </c>
      <c r="E114" s="191" t="s">
        <v>1</v>
      </c>
      <c r="F114" s="193" t="s">
        <v>21</v>
      </c>
      <c r="G114" s="191" t="s">
        <v>2</v>
      </c>
      <c r="H114" s="11"/>
      <c r="I114" s="16"/>
      <c r="J114" s="88"/>
      <c r="K114" s="7"/>
      <c r="L114" s="15"/>
      <c r="M114" s="16"/>
      <c r="Q114" s="184"/>
      <c r="R114" s="185"/>
      <c r="T114" s="187"/>
      <c r="U114" s="188"/>
      <c r="Y114" s="7"/>
      <c r="Z114" s="16"/>
      <c r="AA114" s="7"/>
      <c r="AB114" s="90"/>
      <c r="AC114" s="15"/>
      <c r="AD114" s="14"/>
      <c r="AF114" s="192" t="s">
        <v>253</v>
      </c>
      <c r="AG114" s="191" t="s">
        <v>1</v>
      </c>
      <c r="AH114" s="193" t="s">
        <v>14</v>
      </c>
      <c r="AI114" s="191" t="s">
        <v>2</v>
      </c>
      <c r="AJ114" s="190">
        <v>177</v>
      </c>
      <c r="AM114" s="190">
        <v>209</v>
      </c>
      <c r="AO114" s="192" t="s">
        <v>254</v>
      </c>
      <c r="AP114" s="191" t="s">
        <v>1</v>
      </c>
      <c r="AQ114" s="193" t="s">
        <v>145</v>
      </c>
      <c r="AR114" s="191" t="s">
        <v>2</v>
      </c>
      <c r="AS114" s="11"/>
      <c r="AT114" s="16"/>
      <c r="AU114" s="88"/>
      <c r="AV114" s="7"/>
      <c r="AW114" s="15"/>
      <c r="AX114" s="16"/>
      <c r="BB114" s="184"/>
      <c r="BC114" s="185"/>
      <c r="BE114" s="187"/>
      <c r="BF114" s="188"/>
      <c r="BJ114" s="90"/>
      <c r="BK114" s="7"/>
      <c r="BL114" s="7"/>
      <c r="BM114" s="7"/>
      <c r="BN114" s="19"/>
      <c r="BO114" s="14"/>
      <c r="BQ114" s="192" t="s">
        <v>255</v>
      </c>
      <c r="BR114" s="191" t="s">
        <v>1</v>
      </c>
      <c r="BS114" s="193" t="s">
        <v>42</v>
      </c>
      <c r="BT114" s="191" t="s">
        <v>2</v>
      </c>
      <c r="BU114" s="190">
        <v>241</v>
      </c>
    </row>
    <row r="115" spans="2:73" ht="12" customHeight="1" thickBot="1">
      <c r="B115" s="194"/>
      <c r="D115" s="192"/>
      <c r="E115" s="191"/>
      <c r="F115" s="193"/>
      <c r="G115" s="191"/>
      <c r="H115" s="7"/>
      <c r="I115" s="7"/>
      <c r="J115" s="81"/>
      <c r="K115" s="7"/>
      <c r="L115" s="15"/>
      <c r="M115" s="16"/>
      <c r="Q115" s="186"/>
      <c r="R115" s="185"/>
      <c r="S115" s="23"/>
      <c r="T115" s="185"/>
      <c r="U115" s="188"/>
      <c r="Y115" s="7"/>
      <c r="Z115" s="16"/>
      <c r="AA115" s="7"/>
      <c r="AB115" s="87"/>
      <c r="AC115" s="7"/>
      <c r="AD115" s="17"/>
      <c r="AF115" s="192"/>
      <c r="AG115" s="191"/>
      <c r="AH115" s="193"/>
      <c r="AI115" s="191"/>
      <c r="AJ115" s="190"/>
      <c r="AM115" s="190"/>
      <c r="AO115" s="192"/>
      <c r="AP115" s="191"/>
      <c r="AQ115" s="193"/>
      <c r="AR115" s="191"/>
      <c r="AS115" s="7"/>
      <c r="AT115" s="7"/>
      <c r="AU115" s="81"/>
      <c r="AV115" s="7"/>
      <c r="AW115" s="15"/>
      <c r="AX115" s="16"/>
      <c r="BB115" s="186"/>
      <c r="BC115" s="185"/>
      <c r="BD115" s="23"/>
      <c r="BE115" s="185"/>
      <c r="BF115" s="188"/>
      <c r="BJ115" s="90"/>
      <c r="BK115" s="7"/>
      <c r="BL115" s="7"/>
      <c r="BM115" s="78"/>
      <c r="BN115" s="16"/>
      <c r="BO115" s="17"/>
      <c r="BQ115" s="192"/>
      <c r="BR115" s="191"/>
      <c r="BS115" s="193"/>
      <c r="BT115" s="191"/>
      <c r="BU115" s="190"/>
    </row>
    <row r="116" spans="2:73" ht="12" customHeight="1" thickBot="1" thickTop="1">
      <c r="B116" s="194">
        <v>146</v>
      </c>
      <c r="D116" s="192" t="s">
        <v>95</v>
      </c>
      <c r="E116" s="191" t="s">
        <v>1</v>
      </c>
      <c r="F116" s="193" t="s">
        <v>37</v>
      </c>
      <c r="G116" s="191" t="s">
        <v>2</v>
      </c>
      <c r="H116" s="80"/>
      <c r="I116" s="15"/>
      <c r="J116" s="16"/>
      <c r="K116" s="88"/>
      <c r="L116" s="15"/>
      <c r="M116" s="16"/>
      <c r="Q116" s="23"/>
      <c r="U116" s="23"/>
      <c r="Y116" s="7"/>
      <c r="Z116" s="16"/>
      <c r="AA116" s="90"/>
      <c r="AB116" s="15"/>
      <c r="AC116" s="16"/>
      <c r="AD116" s="9"/>
      <c r="AF116" s="192" t="s">
        <v>98</v>
      </c>
      <c r="AG116" s="191" t="s">
        <v>1</v>
      </c>
      <c r="AH116" s="193" t="s">
        <v>12</v>
      </c>
      <c r="AI116" s="191" t="s">
        <v>2</v>
      </c>
      <c r="AJ116" s="190">
        <v>178</v>
      </c>
      <c r="AM116" s="190">
        <v>210</v>
      </c>
      <c r="AO116" s="192" t="s">
        <v>100</v>
      </c>
      <c r="AP116" s="191" t="s">
        <v>1</v>
      </c>
      <c r="AQ116" s="193" t="s">
        <v>15</v>
      </c>
      <c r="AR116" s="191" t="s">
        <v>2</v>
      </c>
      <c r="AS116" s="7"/>
      <c r="AT116" s="15"/>
      <c r="AU116" s="16"/>
      <c r="AV116" s="88"/>
      <c r="AW116" s="15"/>
      <c r="AX116" s="16"/>
      <c r="BB116" s="23"/>
      <c r="BF116" s="23"/>
      <c r="BJ116" s="90"/>
      <c r="BK116" s="7"/>
      <c r="BL116" s="90"/>
      <c r="BM116" s="86"/>
      <c r="BN116" s="7"/>
      <c r="BO116" s="9"/>
      <c r="BQ116" s="192" t="s">
        <v>55</v>
      </c>
      <c r="BR116" s="191" t="s">
        <v>1</v>
      </c>
      <c r="BS116" s="193" t="s">
        <v>14</v>
      </c>
      <c r="BT116" s="191" t="s">
        <v>2</v>
      </c>
      <c r="BU116" s="190">
        <v>242</v>
      </c>
    </row>
    <row r="117" spans="2:73" ht="12" customHeight="1" thickBot="1" thickTop="1">
      <c r="B117" s="194"/>
      <c r="D117" s="192"/>
      <c r="E117" s="191"/>
      <c r="F117" s="193"/>
      <c r="G117" s="191"/>
      <c r="H117" s="7"/>
      <c r="I117" s="84"/>
      <c r="J117" s="16"/>
      <c r="K117" s="88"/>
      <c r="L117" s="15"/>
      <c r="M117" s="16"/>
      <c r="S117" s="27"/>
      <c r="Y117" s="7"/>
      <c r="Z117" s="16"/>
      <c r="AA117" s="90"/>
      <c r="AB117" s="15"/>
      <c r="AC117" s="82"/>
      <c r="AD117" s="12"/>
      <c r="AF117" s="192"/>
      <c r="AG117" s="191"/>
      <c r="AH117" s="193"/>
      <c r="AI117" s="191"/>
      <c r="AJ117" s="190"/>
      <c r="AM117" s="190"/>
      <c r="AO117" s="192"/>
      <c r="AP117" s="191"/>
      <c r="AQ117" s="193"/>
      <c r="AR117" s="191"/>
      <c r="AS117" s="10"/>
      <c r="AT117" s="82"/>
      <c r="AU117" s="16"/>
      <c r="AV117" s="88"/>
      <c r="AW117" s="15"/>
      <c r="AX117" s="16"/>
      <c r="BD117" s="142"/>
      <c r="BJ117" s="90"/>
      <c r="BK117" s="7"/>
      <c r="BL117" s="90"/>
      <c r="BM117" s="90"/>
      <c r="BN117" s="78"/>
      <c r="BO117" s="12"/>
      <c r="BQ117" s="192"/>
      <c r="BR117" s="191"/>
      <c r="BS117" s="193"/>
      <c r="BT117" s="191"/>
      <c r="BU117" s="190"/>
    </row>
    <row r="118" spans="2:73" ht="12" customHeight="1" thickBot="1" thickTop="1">
      <c r="B118" s="194">
        <v>147</v>
      </c>
      <c r="D118" s="192" t="s">
        <v>256</v>
      </c>
      <c r="E118" s="191" t="s">
        <v>1</v>
      </c>
      <c r="F118" s="193" t="s">
        <v>31</v>
      </c>
      <c r="G118" s="191" t="s">
        <v>2</v>
      </c>
      <c r="H118" s="11"/>
      <c r="I118" s="7"/>
      <c r="J118" s="7"/>
      <c r="K118" s="88"/>
      <c r="L118" s="15"/>
      <c r="M118" s="16"/>
      <c r="S118" s="27"/>
      <c r="Y118" s="7"/>
      <c r="Z118" s="16"/>
      <c r="AA118" s="90"/>
      <c r="AB118" s="7"/>
      <c r="AC118" s="86"/>
      <c r="AD118" s="80"/>
      <c r="AF118" s="192" t="s">
        <v>257</v>
      </c>
      <c r="AG118" s="191" t="s">
        <v>1</v>
      </c>
      <c r="AH118" s="193" t="s">
        <v>42</v>
      </c>
      <c r="AI118" s="191" t="s">
        <v>2</v>
      </c>
      <c r="AJ118" s="190">
        <v>179</v>
      </c>
      <c r="AM118" s="190">
        <v>211</v>
      </c>
      <c r="AO118" s="192" t="s">
        <v>258</v>
      </c>
      <c r="AP118" s="191" t="s">
        <v>1</v>
      </c>
      <c r="AQ118" s="193" t="s">
        <v>13</v>
      </c>
      <c r="AR118" s="191" t="s">
        <v>2</v>
      </c>
      <c r="AS118" s="80"/>
      <c r="AT118" s="83"/>
      <c r="AU118" s="7"/>
      <c r="AV118" s="88"/>
      <c r="AW118" s="15"/>
      <c r="AX118" s="16"/>
      <c r="BD118" s="142"/>
      <c r="BJ118" s="90"/>
      <c r="BK118" s="7"/>
      <c r="BL118" s="90"/>
      <c r="BM118" s="7"/>
      <c r="BN118" s="86"/>
      <c r="BO118" s="80"/>
      <c r="BQ118" s="192" t="s">
        <v>45</v>
      </c>
      <c r="BR118" s="191" t="s">
        <v>1</v>
      </c>
      <c r="BS118" s="193" t="s">
        <v>39</v>
      </c>
      <c r="BT118" s="191" t="s">
        <v>2</v>
      </c>
      <c r="BU118" s="190">
        <v>243</v>
      </c>
    </row>
    <row r="119" spans="2:73" ht="12" customHeight="1" thickBot="1" thickTop="1">
      <c r="B119" s="194"/>
      <c r="D119" s="192"/>
      <c r="E119" s="191"/>
      <c r="F119" s="193"/>
      <c r="G119" s="191"/>
      <c r="H119" s="7"/>
      <c r="I119" s="7"/>
      <c r="J119" s="7"/>
      <c r="K119" s="81"/>
      <c r="L119" s="15"/>
      <c r="M119" s="16"/>
      <c r="S119" s="27"/>
      <c r="Y119" s="7"/>
      <c r="Z119" s="16"/>
      <c r="AA119" s="87"/>
      <c r="AB119" s="7"/>
      <c r="AC119" s="7"/>
      <c r="AD119" s="7"/>
      <c r="AF119" s="192"/>
      <c r="AG119" s="191"/>
      <c r="AH119" s="193"/>
      <c r="AI119" s="191"/>
      <c r="AJ119" s="190"/>
      <c r="AM119" s="190"/>
      <c r="AO119" s="192"/>
      <c r="AP119" s="191"/>
      <c r="AQ119" s="193"/>
      <c r="AR119" s="191"/>
      <c r="AS119" s="7"/>
      <c r="AT119" s="7"/>
      <c r="AU119" s="7"/>
      <c r="AV119" s="81"/>
      <c r="AW119" s="15"/>
      <c r="AX119" s="16"/>
      <c r="BD119" s="142"/>
      <c r="BJ119" s="90"/>
      <c r="BK119" s="7"/>
      <c r="BL119" s="87"/>
      <c r="BM119" s="7"/>
      <c r="BN119" s="7"/>
      <c r="BO119" s="7"/>
      <c r="BQ119" s="192"/>
      <c r="BR119" s="191"/>
      <c r="BS119" s="193"/>
      <c r="BT119" s="191"/>
      <c r="BU119" s="190"/>
    </row>
    <row r="120" spans="2:73" ht="12" customHeight="1" thickBot="1" thickTop="1">
      <c r="B120" s="194">
        <v>148</v>
      </c>
      <c r="D120" s="192" t="s">
        <v>259</v>
      </c>
      <c r="E120" s="191" t="s">
        <v>1</v>
      </c>
      <c r="F120" s="193" t="s">
        <v>18</v>
      </c>
      <c r="G120" s="191" t="s">
        <v>2</v>
      </c>
      <c r="H120" s="80"/>
      <c r="I120" s="7"/>
      <c r="J120" s="15"/>
      <c r="K120" s="19"/>
      <c r="L120" s="19"/>
      <c r="M120" s="16"/>
      <c r="S120" s="27"/>
      <c r="Y120" s="7"/>
      <c r="Z120" s="19"/>
      <c r="AA120" s="19"/>
      <c r="AB120" s="16"/>
      <c r="AC120" s="7"/>
      <c r="AD120" s="9"/>
      <c r="AF120" s="192" t="s">
        <v>260</v>
      </c>
      <c r="AG120" s="191" t="s">
        <v>1</v>
      </c>
      <c r="AH120" s="193" t="s">
        <v>38</v>
      </c>
      <c r="AI120" s="191" t="s">
        <v>2</v>
      </c>
      <c r="AJ120" s="190">
        <v>180</v>
      </c>
      <c r="AM120" s="190">
        <v>212</v>
      </c>
      <c r="AO120" s="192" t="s">
        <v>261</v>
      </c>
      <c r="AP120" s="191" t="s">
        <v>1</v>
      </c>
      <c r="AQ120" s="193" t="s">
        <v>12</v>
      </c>
      <c r="AR120" s="191" t="s">
        <v>2</v>
      </c>
      <c r="AS120" s="7"/>
      <c r="AT120" s="7"/>
      <c r="AU120" s="15"/>
      <c r="AV120" s="19"/>
      <c r="AW120" s="19"/>
      <c r="AX120" s="16"/>
      <c r="BD120" s="142"/>
      <c r="BJ120" s="90"/>
      <c r="BK120" s="90"/>
      <c r="BL120" s="15"/>
      <c r="BM120" s="16"/>
      <c r="BN120" s="7"/>
      <c r="BO120" s="9"/>
      <c r="BQ120" s="192" t="s">
        <v>262</v>
      </c>
      <c r="BR120" s="191" t="s">
        <v>1</v>
      </c>
      <c r="BS120" s="193" t="s">
        <v>21</v>
      </c>
      <c r="BT120" s="191" t="s">
        <v>2</v>
      </c>
      <c r="BU120" s="190">
        <v>244</v>
      </c>
    </row>
    <row r="121" spans="2:73" ht="12" customHeight="1" thickBot="1" thickTop="1">
      <c r="B121" s="194"/>
      <c r="D121" s="192"/>
      <c r="E121" s="191"/>
      <c r="F121" s="193"/>
      <c r="G121" s="191"/>
      <c r="H121" s="7"/>
      <c r="I121" s="81"/>
      <c r="J121" s="15"/>
      <c r="K121" s="19"/>
      <c r="L121" s="19"/>
      <c r="M121" s="16"/>
      <c r="S121" s="27"/>
      <c r="Y121" s="7"/>
      <c r="Z121" s="19"/>
      <c r="AA121" s="19"/>
      <c r="AB121" s="16"/>
      <c r="AC121" s="78"/>
      <c r="AD121" s="12"/>
      <c r="AF121" s="192"/>
      <c r="AG121" s="191"/>
      <c r="AH121" s="193"/>
      <c r="AI121" s="191"/>
      <c r="AJ121" s="190"/>
      <c r="AM121" s="190"/>
      <c r="AO121" s="192"/>
      <c r="AP121" s="191"/>
      <c r="AQ121" s="193"/>
      <c r="AR121" s="191"/>
      <c r="AS121" s="10"/>
      <c r="AT121" s="79"/>
      <c r="AU121" s="15"/>
      <c r="AV121" s="19"/>
      <c r="AW121" s="19"/>
      <c r="AX121" s="16"/>
      <c r="BD121" s="142"/>
      <c r="BJ121" s="90"/>
      <c r="BK121" s="90"/>
      <c r="BL121" s="15"/>
      <c r="BM121" s="16"/>
      <c r="BN121" s="78"/>
      <c r="BO121" s="12"/>
      <c r="BQ121" s="192"/>
      <c r="BR121" s="191"/>
      <c r="BS121" s="193"/>
      <c r="BT121" s="191"/>
      <c r="BU121" s="190"/>
    </row>
    <row r="122" spans="2:73" ht="12" customHeight="1" thickBot="1" thickTop="1">
      <c r="B122" s="194">
        <v>149</v>
      </c>
      <c r="D122" s="192" t="s">
        <v>104</v>
      </c>
      <c r="E122" s="191" t="s">
        <v>1</v>
      </c>
      <c r="F122" s="193" t="s">
        <v>14</v>
      </c>
      <c r="G122" s="191" t="s">
        <v>2</v>
      </c>
      <c r="H122" s="11"/>
      <c r="I122" s="16"/>
      <c r="J122" s="137"/>
      <c r="K122" s="19"/>
      <c r="L122" s="19"/>
      <c r="M122" s="16"/>
      <c r="S122" s="27"/>
      <c r="Y122" s="7"/>
      <c r="Z122" s="19"/>
      <c r="AA122" s="19"/>
      <c r="AB122" s="19"/>
      <c r="AC122" s="89"/>
      <c r="AD122" s="80"/>
      <c r="AF122" s="192" t="s">
        <v>263</v>
      </c>
      <c r="AG122" s="191" t="s">
        <v>1</v>
      </c>
      <c r="AH122" s="193" t="s">
        <v>37</v>
      </c>
      <c r="AI122" s="191" t="s">
        <v>2</v>
      </c>
      <c r="AJ122" s="190">
        <v>181</v>
      </c>
      <c r="AM122" s="190">
        <v>213</v>
      </c>
      <c r="AO122" s="192" t="s">
        <v>264</v>
      </c>
      <c r="AP122" s="191" t="s">
        <v>1</v>
      </c>
      <c r="AQ122" s="193" t="s">
        <v>41</v>
      </c>
      <c r="AR122" s="191" t="s">
        <v>2</v>
      </c>
      <c r="AS122" s="80"/>
      <c r="AT122" s="136"/>
      <c r="AU122" s="19"/>
      <c r="AV122" s="19"/>
      <c r="AW122" s="19"/>
      <c r="AX122" s="16"/>
      <c r="BD122" s="142"/>
      <c r="BJ122" s="90"/>
      <c r="BK122" s="90"/>
      <c r="BL122" s="15"/>
      <c r="BM122" s="19"/>
      <c r="BN122" s="89"/>
      <c r="BO122" s="80"/>
      <c r="BQ122" s="192" t="s">
        <v>265</v>
      </c>
      <c r="BR122" s="191" t="s">
        <v>1</v>
      </c>
      <c r="BS122" s="193" t="s">
        <v>18</v>
      </c>
      <c r="BT122" s="191" t="s">
        <v>2</v>
      </c>
      <c r="BU122" s="190">
        <v>245</v>
      </c>
    </row>
    <row r="123" spans="2:73" ht="12" customHeight="1" thickBot="1" thickTop="1">
      <c r="B123" s="194"/>
      <c r="D123" s="192"/>
      <c r="E123" s="191"/>
      <c r="F123" s="193"/>
      <c r="G123" s="191"/>
      <c r="H123" s="7"/>
      <c r="I123" s="7"/>
      <c r="J123" s="84"/>
      <c r="K123" s="19"/>
      <c r="L123" s="19"/>
      <c r="M123" s="16"/>
      <c r="S123" s="27"/>
      <c r="Y123" s="7"/>
      <c r="Z123" s="19"/>
      <c r="AA123" s="19"/>
      <c r="AB123" s="82"/>
      <c r="AC123" s="16"/>
      <c r="AD123" s="7"/>
      <c r="AF123" s="192"/>
      <c r="AG123" s="191"/>
      <c r="AH123" s="193"/>
      <c r="AI123" s="191"/>
      <c r="AJ123" s="190"/>
      <c r="AM123" s="190"/>
      <c r="AO123" s="192"/>
      <c r="AP123" s="191"/>
      <c r="AQ123" s="193"/>
      <c r="AR123" s="191"/>
      <c r="AS123" s="7"/>
      <c r="AT123" s="15"/>
      <c r="AU123" s="82"/>
      <c r="AV123" s="19"/>
      <c r="AW123" s="19"/>
      <c r="AX123" s="16"/>
      <c r="BD123" s="142"/>
      <c r="BJ123" s="90"/>
      <c r="BK123" s="90"/>
      <c r="BL123" s="15"/>
      <c r="BM123" s="82"/>
      <c r="BN123" s="16"/>
      <c r="BO123" s="7"/>
      <c r="BQ123" s="192"/>
      <c r="BR123" s="191"/>
      <c r="BS123" s="193"/>
      <c r="BT123" s="191"/>
      <c r="BU123" s="190"/>
    </row>
    <row r="124" spans="2:73" ht="12" customHeight="1" thickTop="1">
      <c r="B124" s="194">
        <v>150</v>
      </c>
      <c r="D124" s="192" t="s">
        <v>105</v>
      </c>
      <c r="E124" s="191" t="s">
        <v>1</v>
      </c>
      <c r="F124" s="193" t="s">
        <v>42</v>
      </c>
      <c r="G124" s="191" t="s">
        <v>2</v>
      </c>
      <c r="H124" s="7"/>
      <c r="I124" s="15"/>
      <c r="J124" s="7"/>
      <c r="K124" s="15"/>
      <c r="L124" s="19"/>
      <c r="M124" s="16"/>
      <c r="S124" s="27"/>
      <c r="Y124" s="7"/>
      <c r="Z124" s="19"/>
      <c r="AA124" s="16"/>
      <c r="AB124" s="86"/>
      <c r="AC124" s="7"/>
      <c r="AD124" s="9"/>
      <c r="AF124" s="192" t="s">
        <v>115</v>
      </c>
      <c r="AG124" s="191" t="s">
        <v>1</v>
      </c>
      <c r="AH124" s="193" t="s">
        <v>30</v>
      </c>
      <c r="AI124" s="191" t="s">
        <v>2</v>
      </c>
      <c r="AJ124" s="190">
        <v>182</v>
      </c>
      <c r="AM124" s="190">
        <v>214</v>
      </c>
      <c r="AO124" s="192" t="s">
        <v>113</v>
      </c>
      <c r="AP124" s="191" t="s">
        <v>1</v>
      </c>
      <c r="AQ124" s="193" t="s">
        <v>37</v>
      </c>
      <c r="AR124" s="191" t="s">
        <v>2</v>
      </c>
      <c r="AS124" s="7"/>
      <c r="AT124" s="7"/>
      <c r="AU124" s="83"/>
      <c r="AV124" s="15"/>
      <c r="AW124" s="19"/>
      <c r="AX124" s="16"/>
      <c r="BD124" s="142"/>
      <c r="BJ124" s="90"/>
      <c r="BK124" s="90"/>
      <c r="BL124" s="7"/>
      <c r="BM124" s="86"/>
      <c r="BN124" s="7"/>
      <c r="BO124" s="9"/>
      <c r="BQ124" s="192" t="s">
        <v>206</v>
      </c>
      <c r="BR124" s="191" t="s">
        <v>1</v>
      </c>
      <c r="BS124" s="193" t="s">
        <v>11</v>
      </c>
      <c r="BT124" s="191" t="s">
        <v>2</v>
      </c>
      <c r="BU124" s="190">
        <v>246</v>
      </c>
    </row>
    <row r="125" spans="2:73" ht="12" customHeight="1" thickBot="1">
      <c r="B125" s="194"/>
      <c r="D125" s="192"/>
      <c r="E125" s="191"/>
      <c r="F125" s="193"/>
      <c r="G125" s="191"/>
      <c r="H125" s="10"/>
      <c r="I125" s="82"/>
      <c r="J125" s="7"/>
      <c r="K125" s="15"/>
      <c r="L125" s="19"/>
      <c r="M125" s="16"/>
      <c r="S125" s="27"/>
      <c r="Y125" s="7"/>
      <c r="Z125" s="19"/>
      <c r="AA125" s="16"/>
      <c r="AB125" s="90"/>
      <c r="AC125" s="78"/>
      <c r="AD125" s="12"/>
      <c r="AF125" s="192"/>
      <c r="AG125" s="191"/>
      <c r="AH125" s="193"/>
      <c r="AI125" s="191"/>
      <c r="AJ125" s="190"/>
      <c r="AM125" s="190"/>
      <c r="AO125" s="192"/>
      <c r="AP125" s="191"/>
      <c r="AQ125" s="193"/>
      <c r="AR125" s="191"/>
      <c r="AS125" s="10"/>
      <c r="AT125" s="79"/>
      <c r="AU125" s="88"/>
      <c r="AV125" s="15"/>
      <c r="AW125" s="19"/>
      <c r="AX125" s="16"/>
      <c r="BD125" s="142"/>
      <c r="BJ125" s="90"/>
      <c r="BK125" s="90"/>
      <c r="BL125" s="7"/>
      <c r="BM125" s="90"/>
      <c r="BN125" s="78"/>
      <c r="BO125" s="12"/>
      <c r="BQ125" s="192"/>
      <c r="BR125" s="191"/>
      <c r="BS125" s="193"/>
      <c r="BT125" s="191"/>
      <c r="BU125" s="190"/>
    </row>
    <row r="126" spans="2:73" ht="12" customHeight="1" thickBot="1" thickTop="1">
      <c r="B126" s="194">
        <v>151</v>
      </c>
      <c r="D126" s="192" t="s">
        <v>266</v>
      </c>
      <c r="E126" s="191" t="s">
        <v>1</v>
      </c>
      <c r="F126" s="193" t="s">
        <v>24</v>
      </c>
      <c r="G126" s="191" t="s">
        <v>2</v>
      </c>
      <c r="H126" s="80"/>
      <c r="I126" s="83"/>
      <c r="J126" s="7"/>
      <c r="K126" s="15"/>
      <c r="L126" s="19"/>
      <c r="M126" s="16"/>
      <c r="S126" s="27"/>
      <c r="Y126" s="7"/>
      <c r="Z126" s="19"/>
      <c r="AA126" s="16"/>
      <c r="AB126" s="7"/>
      <c r="AC126" s="86"/>
      <c r="AD126" s="80"/>
      <c r="AF126" s="192" t="s">
        <v>236</v>
      </c>
      <c r="AG126" s="191" t="s">
        <v>1</v>
      </c>
      <c r="AH126" s="193" t="s">
        <v>41</v>
      </c>
      <c r="AI126" s="191" t="s">
        <v>2</v>
      </c>
      <c r="AJ126" s="190">
        <v>183</v>
      </c>
      <c r="AM126" s="190">
        <v>215</v>
      </c>
      <c r="AO126" s="192" t="s">
        <v>267</v>
      </c>
      <c r="AP126" s="191" t="s">
        <v>1</v>
      </c>
      <c r="AQ126" s="193" t="s">
        <v>9</v>
      </c>
      <c r="AR126" s="191" t="s">
        <v>2</v>
      </c>
      <c r="AS126" s="80"/>
      <c r="AT126" s="83"/>
      <c r="AU126" s="7"/>
      <c r="AV126" s="15"/>
      <c r="AW126" s="19"/>
      <c r="AX126" s="16"/>
      <c r="BD126" s="142"/>
      <c r="BJ126" s="90"/>
      <c r="BK126" s="90"/>
      <c r="BL126" s="7"/>
      <c r="BM126" s="7"/>
      <c r="BN126" s="86"/>
      <c r="BO126" s="80"/>
      <c r="BQ126" s="192" t="s">
        <v>268</v>
      </c>
      <c r="BR126" s="191" t="s">
        <v>1</v>
      </c>
      <c r="BS126" s="193" t="s">
        <v>37</v>
      </c>
      <c r="BT126" s="191" t="s">
        <v>2</v>
      </c>
      <c r="BU126" s="190">
        <v>247</v>
      </c>
    </row>
    <row r="127" spans="2:73" ht="12" customHeight="1" thickBot="1" thickTop="1">
      <c r="B127" s="194"/>
      <c r="D127" s="192"/>
      <c r="E127" s="191"/>
      <c r="F127" s="193"/>
      <c r="G127" s="191"/>
      <c r="H127" s="7"/>
      <c r="I127" s="7"/>
      <c r="J127" s="7"/>
      <c r="K127" s="15"/>
      <c r="L127" s="82"/>
      <c r="M127" s="16"/>
      <c r="S127" s="27"/>
      <c r="Y127" s="7"/>
      <c r="Z127" s="82"/>
      <c r="AA127" s="16"/>
      <c r="AB127" s="7"/>
      <c r="AC127" s="7"/>
      <c r="AD127" s="7"/>
      <c r="AF127" s="192"/>
      <c r="AG127" s="191"/>
      <c r="AH127" s="193"/>
      <c r="AI127" s="191"/>
      <c r="AJ127" s="190"/>
      <c r="AM127" s="190"/>
      <c r="AO127" s="192"/>
      <c r="AP127" s="191"/>
      <c r="AQ127" s="193"/>
      <c r="AR127" s="191"/>
      <c r="AS127" s="7"/>
      <c r="AT127" s="7"/>
      <c r="AU127" s="7"/>
      <c r="AV127" s="15"/>
      <c r="AW127" s="82"/>
      <c r="AX127" s="16"/>
      <c r="BD127" s="142"/>
      <c r="BJ127" s="90"/>
      <c r="BK127" s="87"/>
      <c r="BL127" s="7"/>
      <c r="BM127" s="7"/>
      <c r="BN127" s="7"/>
      <c r="BO127" s="7"/>
      <c r="BQ127" s="192"/>
      <c r="BR127" s="191"/>
      <c r="BS127" s="193"/>
      <c r="BT127" s="191"/>
      <c r="BU127" s="190"/>
    </row>
    <row r="128" spans="2:73" ht="12" customHeight="1" thickBot="1" thickTop="1">
      <c r="B128" s="194">
        <v>152</v>
      </c>
      <c r="D128" s="192" t="s">
        <v>116</v>
      </c>
      <c r="E128" s="191" t="s">
        <v>1</v>
      </c>
      <c r="F128" s="193" t="s">
        <v>39</v>
      </c>
      <c r="G128" s="191" t="s">
        <v>2</v>
      </c>
      <c r="H128" s="80"/>
      <c r="I128" s="7"/>
      <c r="J128" s="7"/>
      <c r="K128" s="7"/>
      <c r="L128" s="83"/>
      <c r="M128" s="7"/>
      <c r="S128" s="27"/>
      <c r="Y128" s="7"/>
      <c r="Z128" s="86"/>
      <c r="AA128" s="7"/>
      <c r="AB128" s="7"/>
      <c r="AC128" s="7"/>
      <c r="AD128" s="9"/>
      <c r="AF128" s="192" t="s">
        <v>269</v>
      </c>
      <c r="AG128" s="191" t="s">
        <v>1</v>
      </c>
      <c r="AH128" s="193" t="s">
        <v>21</v>
      </c>
      <c r="AI128" s="191" t="s">
        <v>2</v>
      </c>
      <c r="AJ128" s="190">
        <v>184</v>
      </c>
      <c r="AM128" s="190">
        <v>216</v>
      </c>
      <c r="AO128" s="192" t="s">
        <v>270</v>
      </c>
      <c r="AP128" s="191" t="s">
        <v>1</v>
      </c>
      <c r="AQ128" s="193" t="s">
        <v>47</v>
      </c>
      <c r="AR128" s="191" t="s">
        <v>2</v>
      </c>
      <c r="AS128" s="80"/>
      <c r="AT128" s="7"/>
      <c r="AU128" s="7"/>
      <c r="AV128" s="7"/>
      <c r="AW128" s="83"/>
      <c r="AX128" s="7"/>
      <c r="BD128" s="142"/>
      <c r="BJ128" s="7"/>
      <c r="BK128" s="15"/>
      <c r="BL128" s="16"/>
      <c r="BM128" s="7"/>
      <c r="BN128" s="7"/>
      <c r="BO128" s="80"/>
      <c r="BQ128" s="192" t="s">
        <v>103</v>
      </c>
      <c r="BR128" s="191" t="s">
        <v>1</v>
      </c>
      <c r="BS128" s="193" t="s">
        <v>27</v>
      </c>
      <c r="BT128" s="191" t="s">
        <v>2</v>
      </c>
      <c r="BU128" s="190">
        <v>248</v>
      </c>
    </row>
    <row r="129" spans="2:73" ht="12" customHeight="1" thickBot="1" thickTop="1">
      <c r="B129" s="194"/>
      <c r="D129" s="192"/>
      <c r="E129" s="191"/>
      <c r="F129" s="193"/>
      <c r="G129" s="191"/>
      <c r="H129" s="7"/>
      <c r="I129" s="81"/>
      <c r="J129" s="7"/>
      <c r="K129" s="7"/>
      <c r="L129" s="88"/>
      <c r="M129" s="7"/>
      <c r="S129" s="27"/>
      <c r="Y129" s="7"/>
      <c r="Z129" s="90"/>
      <c r="AA129" s="7"/>
      <c r="AB129" s="7"/>
      <c r="AC129" s="78"/>
      <c r="AD129" s="12"/>
      <c r="AF129" s="192"/>
      <c r="AG129" s="191"/>
      <c r="AH129" s="193"/>
      <c r="AI129" s="191"/>
      <c r="AJ129" s="190"/>
      <c r="AM129" s="190"/>
      <c r="AO129" s="192"/>
      <c r="AP129" s="191"/>
      <c r="AQ129" s="193"/>
      <c r="AR129" s="191"/>
      <c r="AS129" s="7"/>
      <c r="AT129" s="81"/>
      <c r="AU129" s="7"/>
      <c r="AV129" s="7"/>
      <c r="AW129" s="88"/>
      <c r="AX129" s="7"/>
      <c r="BD129" s="142"/>
      <c r="BJ129" s="7"/>
      <c r="BK129" s="7"/>
      <c r="BL129" s="16"/>
      <c r="BM129" s="7"/>
      <c r="BN129" s="87"/>
      <c r="BO129" s="7"/>
      <c r="BQ129" s="192"/>
      <c r="BR129" s="191"/>
      <c r="BS129" s="193"/>
      <c r="BT129" s="191"/>
      <c r="BU129" s="190"/>
    </row>
    <row r="130" spans="2:73" ht="12" customHeight="1" thickBot="1" thickTop="1">
      <c r="B130" s="194">
        <v>153</v>
      </c>
      <c r="D130" s="192" t="s">
        <v>44</v>
      </c>
      <c r="E130" s="191" t="s">
        <v>1</v>
      </c>
      <c r="F130" s="193" t="s">
        <v>15</v>
      </c>
      <c r="G130" s="191" t="s">
        <v>2</v>
      </c>
      <c r="H130" s="11"/>
      <c r="I130" s="19"/>
      <c r="J130" s="7"/>
      <c r="K130" s="7"/>
      <c r="L130" s="88"/>
      <c r="M130" s="7"/>
      <c r="Q130" s="20"/>
      <c r="U130" s="20"/>
      <c r="Y130" s="7"/>
      <c r="Z130" s="90"/>
      <c r="AA130" s="7"/>
      <c r="AB130" s="90"/>
      <c r="AC130" s="86"/>
      <c r="AD130" s="80"/>
      <c r="AF130" s="192" t="s">
        <v>271</v>
      </c>
      <c r="AG130" s="191" t="s">
        <v>1</v>
      </c>
      <c r="AH130" s="193" t="s">
        <v>39</v>
      </c>
      <c r="AI130" s="191" t="s">
        <v>2</v>
      </c>
      <c r="AJ130" s="190">
        <v>185</v>
      </c>
      <c r="AM130" s="190">
        <v>217</v>
      </c>
      <c r="AO130" s="192" t="s">
        <v>272</v>
      </c>
      <c r="AP130" s="191" t="s">
        <v>1</v>
      </c>
      <c r="AQ130" s="193" t="s">
        <v>36</v>
      </c>
      <c r="AR130" s="191" t="s">
        <v>2</v>
      </c>
      <c r="AS130" s="11"/>
      <c r="AT130" s="16"/>
      <c r="AU130" s="88"/>
      <c r="AV130" s="7"/>
      <c r="AW130" s="88"/>
      <c r="AX130" s="7"/>
      <c r="BD130" s="142"/>
      <c r="BJ130" s="7"/>
      <c r="BK130" s="7"/>
      <c r="BL130" s="16"/>
      <c r="BM130" s="90"/>
      <c r="BN130" s="15"/>
      <c r="BO130" s="14"/>
      <c r="BQ130" s="192" t="s">
        <v>63</v>
      </c>
      <c r="BR130" s="191" t="s">
        <v>1</v>
      </c>
      <c r="BS130" s="193" t="s">
        <v>9</v>
      </c>
      <c r="BT130" s="191" t="s">
        <v>2</v>
      </c>
      <c r="BU130" s="190">
        <v>249</v>
      </c>
    </row>
    <row r="131" spans="2:73" ht="12" customHeight="1" thickBot="1" thickTop="1">
      <c r="B131" s="194"/>
      <c r="D131" s="192"/>
      <c r="E131" s="191"/>
      <c r="F131" s="193"/>
      <c r="G131" s="191"/>
      <c r="H131" s="7"/>
      <c r="I131" s="15"/>
      <c r="J131" s="79"/>
      <c r="K131" s="7"/>
      <c r="L131" s="88"/>
      <c r="M131" s="7"/>
      <c r="O131" s="145" t="s">
        <v>356</v>
      </c>
      <c r="P131" s="146"/>
      <c r="Q131" s="184">
        <v>11</v>
      </c>
      <c r="R131" s="185"/>
      <c r="T131" s="187">
        <v>4</v>
      </c>
      <c r="U131" s="188"/>
      <c r="V131" s="147" t="s">
        <v>355</v>
      </c>
      <c r="W131" s="145"/>
      <c r="Y131" s="7"/>
      <c r="Z131" s="90"/>
      <c r="AA131" s="7"/>
      <c r="AB131" s="87"/>
      <c r="AC131" s="7"/>
      <c r="AD131" s="7"/>
      <c r="AF131" s="192"/>
      <c r="AG131" s="191"/>
      <c r="AH131" s="193"/>
      <c r="AI131" s="191"/>
      <c r="AJ131" s="190"/>
      <c r="AM131" s="190"/>
      <c r="AO131" s="192"/>
      <c r="AP131" s="191"/>
      <c r="AQ131" s="193"/>
      <c r="AR131" s="191"/>
      <c r="AS131" s="7"/>
      <c r="AT131" s="7"/>
      <c r="AU131" s="81"/>
      <c r="AV131" s="7"/>
      <c r="AW131" s="88"/>
      <c r="AX131" s="7"/>
      <c r="BD131" s="142"/>
      <c r="BJ131" s="7"/>
      <c r="BK131" s="7"/>
      <c r="BL131" s="16"/>
      <c r="BM131" s="87"/>
      <c r="BN131" s="7"/>
      <c r="BO131" s="17"/>
      <c r="BQ131" s="192"/>
      <c r="BR131" s="191"/>
      <c r="BS131" s="193"/>
      <c r="BT131" s="191"/>
      <c r="BU131" s="190"/>
    </row>
    <row r="132" spans="2:73" ht="12" customHeight="1" thickBot="1" thickTop="1">
      <c r="B132" s="194">
        <v>154</v>
      </c>
      <c r="D132" s="192" t="s">
        <v>26</v>
      </c>
      <c r="E132" s="191" t="s">
        <v>1</v>
      </c>
      <c r="F132" s="193" t="s">
        <v>25</v>
      </c>
      <c r="G132" s="191" t="s">
        <v>2</v>
      </c>
      <c r="H132" s="7"/>
      <c r="I132" s="7"/>
      <c r="J132" s="136"/>
      <c r="K132" s="16"/>
      <c r="L132" s="88"/>
      <c r="M132" s="7"/>
      <c r="O132" s="145"/>
      <c r="P132" s="146"/>
      <c r="Q132" s="186"/>
      <c r="R132" s="185"/>
      <c r="S132" s="23"/>
      <c r="T132" s="185"/>
      <c r="U132" s="188"/>
      <c r="V132" s="147"/>
      <c r="W132" s="145"/>
      <c r="Y132" s="7"/>
      <c r="Z132" s="90"/>
      <c r="AA132" s="15"/>
      <c r="AB132" s="19"/>
      <c r="AC132" s="16"/>
      <c r="AD132" s="9"/>
      <c r="AF132" s="192" t="s">
        <v>273</v>
      </c>
      <c r="AG132" s="191" t="s">
        <v>1</v>
      </c>
      <c r="AH132" s="193" t="s">
        <v>24</v>
      </c>
      <c r="AI132" s="191" t="s">
        <v>2</v>
      </c>
      <c r="AJ132" s="190">
        <v>186</v>
      </c>
      <c r="AM132" s="190">
        <v>218</v>
      </c>
      <c r="AO132" s="192" t="s">
        <v>274</v>
      </c>
      <c r="AP132" s="191" t="s">
        <v>1</v>
      </c>
      <c r="AQ132" s="193" t="s">
        <v>31</v>
      </c>
      <c r="AR132" s="191" t="s">
        <v>2</v>
      </c>
      <c r="AS132" s="80"/>
      <c r="AT132" s="15"/>
      <c r="AU132" s="19"/>
      <c r="AV132" s="16"/>
      <c r="AW132" s="88"/>
      <c r="AX132" s="7"/>
      <c r="BD132" s="142"/>
      <c r="BJ132" s="7"/>
      <c r="BK132" s="7"/>
      <c r="BL132" s="91"/>
      <c r="BM132" s="15"/>
      <c r="BN132" s="16"/>
      <c r="BO132" s="9"/>
      <c r="BQ132" s="192" t="s">
        <v>275</v>
      </c>
      <c r="BR132" s="191" t="s">
        <v>1</v>
      </c>
      <c r="BS132" s="193" t="s">
        <v>149</v>
      </c>
      <c r="BT132" s="191" t="s">
        <v>2</v>
      </c>
      <c r="BU132" s="190">
        <v>250</v>
      </c>
    </row>
    <row r="133" spans="2:73" ht="12" customHeight="1" thickBot="1" thickTop="1">
      <c r="B133" s="194"/>
      <c r="D133" s="192"/>
      <c r="E133" s="191"/>
      <c r="F133" s="193"/>
      <c r="G133" s="191"/>
      <c r="H133" s="10"/>
      <c r="I133" s="79"/>
      <c r="J133" s="137"/>
      <c r="K133" s="16"/>
      <c r="L133" s="88"/>
      <c r="M133" s="7"/>
      <c r="O133" s="145"/>
      <c r="P133" s="146"/>
      <c r="Q133" s="184">
        <v>11</v>
      </c>
      <c r="R133" s="185"/>
      <c r="T133" s="187">
        <v>7</v>
      </c>
      <c r="U133" s="188"/>
      <c r="V133" s="147"/>
      <c r="W133" s="145"/>
      <c r="Y133" s="7"/>
      <c r="Z133" s="90"/>
      <c r="AA133" s="15"/>
      <c r="AB133" s="19"/>
      <c r="AC133" s="82"/>
      <c r="AD133" s="12"/>
      <c r="AF133" s="192"/>
      <c r="AG133" s="191"/>
      <c r="AH133" s="193"/>
      <c r="AI133" s="191"/>
      <c r="AJ133" s="190"/>
      <c r="AM133" s="190"/>
      <c r="AO133" s="192"/>
      <c r="AP133" s="191"/>
      <c r="AQ133" s="193"/>
      <c r="AR133" s="191"/>
      <c r="AS133" s="7"/>
      <c r="AT133" s="84"/>
      <c r="AU133" s="19"/>
      <c r="AV133" s="16"/>
      <c r="AW133" s="88"/>
      <c r="AX133" s="7"/>
      <c r="BD133" s="142"/>
      <c r="BJ133" s="7"/>
      <c r="BK133" s="7"/>
      <c r="BL133" s="91"/>
      <c r="BM133" s="15"/>
      <c r="BN133" s="82"/>
      <c r="BO133" s="12"/>
      <c r="BQ133" s="192"/>
      <c r="BR133" s="191"/>
      <c r="BS133" s="193"/>
      <c r="BT133" s="191"/>
      <c r="BU133" s="190"/>
    </row>
    <row r="134" spans="2:73" ht="12" customHeight="1" thickBot="1" thickTop="1">
      <c r="B134" s="194">
        <v>155</v>
      </c>
      <c r="D134" s="192" t="s">
        <v>111</v>
      </c>
      <c r="E134" s="191" t="s">
        <v>1</v>
      </c>
      <c r="F134" s="193" t="s">
        <v>27</v>
      </c>
      <c r="G134" s="191" t="s">
        <v>2</v>
      </c>
      <c r="H134" s="80"/>
      <c r="I134" s="83"/>
      <c r="J134" s="15"/>
      <c r="K134" s="16"/>
      <c r="L134" s="88"/>
      <c r="M134" s="7"/>
      <c r="O134" s="145"/>
      <c r="P134" s="146"/>
      <c r="Q134" s="186"/>
      <c r="R134" s="185"/>
      <c r="S134" s="23"/>
      <c r="T134" s="185"/>
      <c r="U134" s="188"/>
      <c r="V134" s="147"/>
      <c r="W134" s="145"/>
      <c r="Y134" s="7"/>
      <c r="Z134" s="90"/>
      <c r="AA134" s="15"/>
      <c r="AB134" s="16"/>
      <c r="AC134" s="86"/>
      <c r="AD134" s="80"/>
      <c r="AF134" s="192" t="s">
        <v>276</v>
      </c>
      <c r="AG134" s="191" t="s">
        <v>1</v>
      </c>
      <c r="AH134" s="193" t="s">
        <v>20</v>
      </c>
      <c r="AI134" s="191" t="s">
        <v>2</v>
      </c>
      <c r="AJ134" s="190">
        <v>187</v>
      </c>
      <c r="AM134" s="190">
        <v>219</v>
      </c>
      <c r="AO134" s="192" t="s">
        <v>44</v>
      </c>
      <c r="AP134" s="191" t="s">
        <v>1</v>
      </c>
      <c r="AQ134" s="193" t="s">
        <v>27</v>
      </c>
      <c r="AR134" s="191" t="s">
        <v>2</v>
      </c>
      <c r="AS134" s="11"/>
      <c r="AT134" s="7"/>
      <c r="AU134" s="15"/>
      <c r="AV134" s="16"/>
      <c r="AW134" s="88"/>
      <c r="AX134" s="7"/>
      <c r="BD134" s="142"/>
      <c r="BJ134" s="7"/>
      <c r="BK134" s="7"/>
      <c r="BL134" s="91"/>
      <c r="BM134" s="7"/>
      <c r="BN134" s="86"/>
      <c r="BO134" s="80"/>
      <c r="BQ134" s="192" t="s">
        <v>277</v>
      </c>
      <c r="BR134" s="191" t="s">
        <v>1</v>
      </c>
      <c r="BS134" s="193" t="s">
        <v>30</v>
      </c>
      <c r="BT134" s="191" t="s">
        <v>2</v>
      </c>
      <c r="BU134" s="190">
        <v>251</v>
      </c>
    </row>
    <row r="135" spans="2:73" ht="12" customHeight="1" thickBot="1" thickTop="1">
      <c r="B135" s="194"/>
      <c r="D135" s="192"/>
      <c r="E135" s="191"/>
      <c r="F135" s="193"/>
      <c r="G135" s="191"/>
      <c r="H135" s="7"/>
      <c r="I135" s="7"/>
      <c r="J135" s="15"/>
      <c r="K135" s="79"/>
      <c r="L135" s="88"/>
      <c r="M135" s="7"/>
      <c r="O135" s="145"/>
      <c r="P135" s="146"/>
      <c r="Q135" s="184">
        <v>8</v>
      </c>
      <c r="R135" s="185"/>
      <c r="T135" s="187">
        <v>11</v>
      </c>
      <c r="U135" s="188"/>
      <c r="V135" s="147"/>
      <c r="W135" s="145"/>
      <c r="Y135" s="7"/>
      <c r="Z135" s="90"/>
      <c r="AA135" s="78"/>
      <c r="AB135" s="16"/>
      <c r="AC135" s="7"/>
      <c r="AD135" s="7"/>
      <c r="AF135" s="192"/>
      <c r="AG135" s="191"/>
      <c r="AH135" s="193"/>
      <c r="AI135" s="191"/>
      <c r="AJ135" s="190"/>
      <c r="AM135" s="190"/>
      <c r="AO135" s="192"/>
      <c r="AP135" s="191"/>
      <c r="AQ135" s="193"/>
      <c r="AR135" s="191"/>
      <c r="AS135" s="7"/>
      <c r="AT135" s="7"/>
      <c r="AU135" s="15"/>
      <c r="AV135" s="79"/>
      <c r="AW135" s="88"/>
      <c r="AX135" s="7"/>
      <c r="BD135" s="142"/>
      <c r="BJ135" s="7"/>
      <c r="BK135" s="7"/>
      <c r="BL135" s="85"/>
      <c r="BM135" s="7"/>
      <c r="BN135" s="7"/>
      <c r="BO135" s="7"/>
      <c r="BQ135" s="192"/>
      <c r="BR135" s="191"/>
      <c r="BS135" s="193"/>
      <c r="BT135" s="191"/>
      <c r="BU135" s="190"/>
    </row>
    <row r="136" spans="2:73" ht="12" customHeight="1" thickBot="1" thickTop="1">
      <c r="B136" s="194">
        <v>156</v>
      </c>
      <c r="D136" s="192" t="s">
        <v>278</v>
      </c>
      <c r="E136" s="191" t="s">
        <v>1</v>
      </c>
      <c r="F136" s="193" t="s">
        <v>41</v>
      </c>
      <c r="G136" s="191" t="s">
        <v>2</v>
      </c>
      <c r="H136" s="80"/>
      <c r="I136" s="7"/>
      <c r="J136" s="7"/>
      <c r="K136" s="83"/>
      <c r="L136" s="7"/>
      <c r="M136" s="7"/>
      <c r="O136" s="145"/>
      <c r="P136" s="146"/>
      <c r="Q136" s="186"/>
      <c r="R136" s="185"/>
      <c r="S136" s="23"/>
      <c r="T136" s="185"/>
      <c r="U136" s="188"/>
      <c r="V136" s="147"/>
      <c r="W136" s="145"/>
      <c r="Y136" s="7"/>
      <c r="Z136" s="7"/>
      <c r="AA136" s="86"/>
      <c r="AB136" s="7"/>
      <c r="AC136" s="7"/>
      <c r="AD136" s="80"/>
      <c r="AF136" s="192" t="s">
        <v>65</v>
      </c>
      <c r="AG136" s="191" t="s">
        <v>1</v>
      </c>
      <c r="AH136" s="193" t="s">
        <v>27</v>
      </c>
      <c r="AI136" s="191" t="s">
        <v>2</v>
      </c>
      <c r="AJ136" s="190">
        <v>188</v>
      </c>
      <c r="AM136" s="190">
        <v>220</v>
      </c>
      <c r="AO136" s="192" t="s">
        <v>279</v>
      </c>
      <c r="AP136" s="191" t="s">
        <v>1</v>
      </c>
      <c r="AQ136" s="193" t="s">
        <v>35</v>
      </c>
      <c r="AR136" s="191" t="s">
        <v>2</v>
      </c>
      <c r="AS136" s="80"/>
      <c r="AT136" s="7"/>
      <c r="AU136" s="7"/>
      <c r="AV136" s="83"/>
      <c r="AW136" s="7"/>
      <c r="AX136" s="7"/>
      <c r="BD136" s="142"/>
      <c r="BJ136" s="7"/>
      <c r="BK136" s="7"/>
      <c r="BL136" s="15"/>
      <c r="BM136" s="16"/>
      <c r="BN136" s="7"/>
      <c r="BO136" s="9"/>
      <c r="BQ136" s="192" t="s">
        <v>280</v>
      </c>
      <c r="BR136" s="191" t="s">
        <v>1</v>
      </c>
      <c r="BS136" s="193" t="s">
        <v>15</v>
      </c>
      <c r="BT136" s="191" t="s">
        <v>2</v>
      </c>
      <c r="BU136" s="190">
        <v>252</v>
      </c>
    </row>
    <row r="137" spans="2:73" ht="12" customHeight="1" thickBot="1" thickTop="1">
      <c r="B137" s="194"/>
      <c r="D137" s="192"/>
      <c r="E137" s="191"/>
      <c r="F137" s="193"/>
      <c r="G137" s="191"/>
      <c r="H137" s="7"/>
      <c r="I137" s="81"/>
      <c r="J137" s="7"/>
      <c r="K137" s="88"/>
      <c r="L137" s="7"/>
      <c r="M137" s="7"/>
      <c r="O137" s="179">
        <f>IF(Q131="","",IF(Q131&gt;T131,1,0)+IF(Q133&gt;T133,1,0)+IF(Q135&gt;T135,1,0)+IF(Q137&gt;T137,1,0)+IF(Q139&gt;T139,1,0))</f>
        <v>2</v>
      </c>
      <c r="P137" s="180"/>
      <c r="Q137" s="184">
        <v>10</v>
      </c>
      <c r="R137" s="185"/>
      <c r="T137" s="187">
        <v>12</v>
      </c>
      <c r="U137" s="188"/>
      <c r="V137" s="182">
        <f>IF(Q131="","",IF(Q131&lt;T131,1,0)+IF(Q133&lt;T133,1,0)+IF(Q135&lt;T135,1,0)+IF(Q137&lt;T137,1,0)+IF(Q139&lt;T139,1,0))</f>
        <v>3</v>
      </c>
      <c r="W137" s="181"/>
      <c r="Y137" s="7"/>
      <c r="Z137" s="7"/>
      <c r="AA137" s="90"/>
      <c r="AB137" s="7"/>
      <c r="AC137" s="87"/>
      <c r="AD137" s="7"/>
      <c r="AF137" s="192"/>
      <c r="AG137" s="191"/>
      <c r="AH137" s="193"/>
      <c r="AI137" s="191"/>
      <c r="AJ137" s="190"/>
      <c r="AM137" s="190"/>
      <c r="AO137" s="192"/>
      <c r="AP137" s="191"/>
      <c r="AQ137" s="193"/>
      <c r="AR137" s="191"/>
      <c r="AS137" s="7"/>
      <c r="AT137" s="81"/>
      <c r="AU137" s="7"/>
      <c r="AV137" s="88"/>
      <c r="AW137" s="7"/>
      <c r="AX137" s="7"/>
      <c r="BD137" s="142"/>
      <c r="BJ137" s="7"/>
      <c r="BK137" s="7"/>
      <c r="BL137" s="7"/>
      <c r="BM137" s="16"/>
      <c r="BN137" s="78"/>
      <c r="BO137" s="12"/>
      <c r="BQ137" s="192"/>
      <c r="BR137" s="191"/>
      <c r="BS137" s="193"/>
      <c r="BT137" s="191"/>
      <c r="BU137" s="190"/>
    </row>
    <row r="138" spans="2:73" ht="12" customHeight="1" thickBot="1" thickTop="1">
      <c r="B138" s="194">
        <v>157</v>
      </c>
      <c r="D138" s="192" t="s">
        <v>281</v>
      </c>
      <c r="E138" s="191" t="s">
        <v>1</v>
      </c>
      <c r="F138" s="193" t="s">
        <v>33</v>
      </c>
      <c r="G138" s="191" t="s">
        <v>2</v>
      </c>
      <c r="H138" s="11"/>
      <c r="I138" s="19"/>
      <c r="J138" s="16"/>
      <c r="K138" s="88"/>
      <c r="L138" s="7"/>
      <c r="M138" s="7"/>
      <c r="O138" s="181"/>
      <c r="P138" s="180"/>
      <c r="Q138" s="186"/>
      <c r="R138" s="185"/>
      <c r="S138" s="23"/>
      <c r="T138" s="185"/>
      <c r="U138" s="188"/>
      <c r="V138" s="182"/>
      <c r="W138" s="181"/>
      <c r="Y138" s="7"/>
      <c r="Z138" s="7"/>
      <c r="AA138" s="90"/>
      <c r="AB138" s="15"/>
      <c r="AC138" s="19"/>
      <c r="AD138" s="14"/>
      <c r="AF138" s="192" t="s">
        <v>282</v>
      </c>
      <c r="AG138" s="191" t="s">
        <v>1</v>
      </c>
      <c r="AH138" s="193" t="s">
        <v>11</v>
      </c>
      <c r="AI138" s="191" t="s">
        <v>2</v>
      </c>
      <c r="AJ138" s="190">
        <v>189</v>
      </c>
      <c r="AM138" s="190">
        <v>221</v>
      </c>
      <c r="AO138" s="192" t="s">
        <v>52</v>
      </c>
      <c r="AP138" s="191" t="s">
        <v>1</v>
      </c>
      <c r="AQ138" s="193" t="s">
        <v>14</v>
      </c>
      <c r="AR138" s="191" t="s">
        <v>2</v>
      </c>
      <c r="AS138" s="11"/>
      <c r="AT138" s="19"/>
      <c r="AU138" s="16"/>
      <c r="AV138" s="88"/>
      <c r="AW138" s="7"/>
      <c r="AX138" s="7"/>
      <c r="BD138" s="142"/>
      <c r="BJ138" s="7"/>
      <c r="BK138" s="7"/>
      <c r="BL138" s="7"/>
      <c r="BM138" s="91"/>
      <c r="BN138" s="86"/>
      <c r="BO138" s="80"/>
      <c r="BQ138" s="192" t="s">
        <v>283</v>
      </c>
      <c r="BR138" s="191" t="s">
        <v>1</v>
      </c>
      <c r="BS138" s="193" t="s">
        <v>23</v>
      </c>
      <c r="BT138" s="191" t="s">
        <v>2</v>
      </c>
      <c r="BU138" s="190">
        <v>253</v>
      </c>
    </row>
    <row r="139" spans="2:73" ht="12" customHeight="1" thickBot="1" thickTop="1">
      <c r="B139" s="194"/>
      <c r="D139" s="192"/>
      <c r="E139" s="191"/>
      <c r="F139" s="193"/>
      <c r="G139" s="191"/>
      <c r="H139" s="7"/>
      <c r="I139" s="15"/>
      <c r="J139" s="79"/>
      <c r="K139" s="88"/>
      <c r="L139" s="7"/>
      <c r="M139" s="7"/>
      <c r="Q139" s="184">
        <v>9</v>
      </c>
      <c r="R139" s="185"/>
      <c r="T139" s="187">
        <v>11</v>
      </c>
      <c r="U139" s="188"/>
      <c r="Y139" s="7"/>
      <c r="Z139" s="7"/>
      <c r="AA139" s="90"/>
      <c r="AB139" s="78"/>
      <c r="AC139" s="16"/>
      <c r="AD139" s="17"/>
      <c r="AF139" s="192"/>
      <c r="AG139" s="191"/>
      <c r="AH139" s="193"/>
      <c r="AI139" s="191"/>
      <c r="AJ139" s="190"/>
      <c r="AM139" s="190"/>
      <c r="AO139" s="192"/>
      <c r="AP139" s="191"/>
      <c r="AQ139" s="193"/>
      <c r="AR139" s="191"/>
      <c r="AS139" s="7"/>
      <c r="AT139" s="15"/>
      <c r="AU139" s="79"/>
      <c r="AV139" s="88"/>
      <c r="AW139" s="7"/>
      <c r="AX139" s="7"/>
      <c r="BD139" s="142"/>
      <c r="BJ139" s="7"/>
      <c r="BK139" s="7"/>
      <c r="BL139" s="7"/>
      <c r="BM139" s="85"/>
      <c r="BN139" s="7"/>
      <c r="BO139" s="7"/>
      <c r="BQ139" s="192"/>
      <c r="BR139" s="191"/>
      <c r="BS139" s="193"/>
      <c r="BT139" s="191"/>
      <c r="BU139" s="190"/>
    </row>
    <row r="140" spans="2:73" ht="12" customHeight="1" thickTop="1">
      <c r="B140" s="194">
        <v>158</v>
      </c>
      <c r="D140" s="192" t="s">
        <v>240</v>
      </c>
      <c r="E140" s="191" t="s">
        <v>1</v>
      </c>
      <c r="F140" s="193" t="s">
        <v>12</v>
      </c>
      <c r="G140" s="191" t="s">
        <v>2</v>
      </c>
      <c r="H140" s="7"/>
      <c r="I140" s="7"/>
      <c r="J140" s="83"/>
      <c r="K140" s="7"/>
      <c r="L140" s="7"/>
      <c r="M140" s="7"/>
      <c r="Q140" s="186"/>
      <c r="R140" s="185"/>
      <c r="S140" s="23"/>
      <c r="T140" s="185"/>
      <c r="U140" s="188"/>
      <c r="Y140" s="7"/>
      <c r="Z140" s="7"/>
      <c r="AA140" s="7"/>
      <c r="AB140" s="86"/>
      <c r="AC140" s="7"/>
      <c r="AD140" s="9"/>
      <c r="AF140" s="192" t="s">
        <v>17</v>
      </c>
      <c r="AG140" s="191" t="s">
        <v>1</v>
      </c>
      <c r="AH140" s="193" t="s">
        <v>10</v>
      </c>
      <c r="AI140" s="191" t="s">
        <v>2</v>
      </c>
      <c r="AJ140" s="190">
        <v>190</v>
      </c>
      <c r="AM140" s="190">
        <v>222</v>
      </c>
      <c r="AO140" s="192" t="s">
        <v>284</v>
      </c>
      <c r="AP140" s="191" t="s">
        <v>1</v>
      </c>
      <c r="AQ140" s="193" t="s">
        <v>18</v>
      </c>
      <c r="AR140" s="191" t="s">
        <v>2</v>
      </c>
      <c r="AS140" s="7"/>
      <c r="AT140" s="7"/>
      <c r="AU140" s="83"/>
      <c r="AV140" s="7"/>
      <c r="AW140" s="7"/>
      <c r="AX140" s="7"/>
      <c r="BD140" s="142"/>
      <c r="BJ140" s="7"/>
      <c r="BK140" s="7"/>
      <c r="BL140" s="7"/>
      <c r="BM140" s="15"/>
      <c r="BN140" s="14"/>
      <c r="BO140" s="9"/>
      <c r="BQ140" s="192" t="s">
        <v>285</v>
      </c>
      <c r="BR140" s="191" t="s">
        <v>1</v>
      </c>
      <c r="BS140" s="193" t="s">
        <v>53</v>
      </c>
      <c r="BT140" s="191" t="s">
        <v>2</v>
      </c>
      <c r="BU140" s="190">
        <v>254</v>
      </c>
    </row>
    <row r="141" spans="2:73" ht="12" customHeight="1" thickBot="1">
      <c r="B141" s="194"/>
      <c r="D141" s="192"/>
      <c r="E141" s="191"/>
      <c r="F141" s="193"/>
      <c r="G141" s="191"/>
      <c r="H141" s="10"/>
      <c r="I141" s="79"/>
      <c r="J141" s="88"/>
      <c r="K141" s="7"/>
      <c r="L141" s="7"/>
      <c r="M141" s="7"/>
      <c r="Q141" s="23"/>
      <c r="U141" s="23"/>
      <c r="Y141" s="7"/>
      <c r="Z141" s="7"/>
      <c r="AA141" s="7"/>
      <c r="AB141" s="90"/>
      <c r="AC141" s="78"/>
      <c r="AD141" s="12"/>
      <c r="AF141" s="192"/>
      <c r="AG141" s="191"/>
      <c r="AH141" s="193"/>
      <c r="AI141" s="191"/>
      <c r="AJ141" s="190"/>
      <c r="AM141" s="190"/>
      <c r="AO141" s="192"/>
      <c r="AP141" s="191"/>
      <c r="AQ141" s="193"/>
      <c r="AR141" s="191"/>
      <c r="AS141" s="10"/>
      <c r="AT141" s="79"/>
      <c r="AU141" s="88"/>
      <c r="AV141" s="7"/>
      <c r="AW141" s="7"/>
      <c r="AX141" s="7"/>
      <c r="BD141" s="142"/>
      <c r="BJ141" s="7"/>
      <c r="BK141" s="7"/>
      <c r="BL141" s="7"/>
      <c r="BM141" s="7"/>
      <c r="BN141" s="17"/>
      <c r="BO141" s="17"/>
      <c r="BQ141" s="192"/>
      <c r="BR141" s="191"/>
      <c r="BS141" s="193"/>
      <c r="BT141" s="191"/>
      <c r="BU141" s="190"/>
    </row>
    <row r="142" spans="2:56" ht="12" customHeight="1" thickBot="1" thickTop="1">
      <c r="B142" s="194">
        <v>159</v>
      </c>
      <c r="D142" s="192" t="s">
        <v>286</v>
      </c>
      <c r="E142" s="191" t="s">
        <v>1</v>
      </c>
      <c r="F142" s="193" t="s">
        <v>53</v>
      </c>
      <c r="G142" s="191" t="s">
        <v>2</v>
      </c>
      <c r="H142" s="80"/>
      <c r="I142" s="83"/>
      <c r="J142" s="7"/>
      <c r="K142" s="7"/>
      <c r="L142" s="7"/>
      <c r="M142" s="7"/>
      <c r="O142" s="26"/>
      <c r="P142" s="189" t="s">
        <v>58</v>
      </c>
      <c r="Q142" s="189"/>
      <c r="R142" s="189"/>
      <c r="S142" s="189"/>
      <c r="T142" s="189"/>
      <c r="U142" s="189"/>
      <c r="V142" s="189"/>
      <c r="W142" s="26"/>
      <c r="Y142" s="7"/>
      <c r="Z142" s="7"/>
      <c r="AA142" s="7"/>
      <c r="AB142" s="7"/>
      <c r="AC142" s="86"/>
      <c r="AD142" s="80"/>
      <c r="AF142" s="192" t="s">
        <v>45</v>
      </c>
      <c r="AG142" s="191" t="s">
        <v>1</v>
      </c>
      <c r="AH142" s="193" t="s">
        <v>9</v>
      </c>
      <c r="AI142" s="191" t="s">
        <v>2</v>
      </c>
      <c r="AJ142" s="190">
        <v>191</v>
      </c>
      <c r="AM142" s="190">
        <v>223</v>
      </c>
      <c r="AO142" s="192" t="s">
        <v>287</v>
      </c>
      <c r="AP142" s="191" t="s">
        <v>1</v>
      </c>
      <c r="AQ142" s="193" t="s">
        <v>53</v>
      </c>
      <c r="AR142" s="191" t="s">
        <v>2</v>
      </c>
      <c r="AS142" s="80"/>
      <c r="AT142" s="83"/>
      <c r="AU142" s="7"/>
      <c r="AV142" s="7"/>
      <c r="AW142" s="7"/>
      <c r="AX142" s="7"/>
      <c r="BD142" s="142"/>
    </row>
    <row r="143" spans="2:56" ht="12" customHeight="1" thickTop="1">
      <c r="B143" s="194"/>
      <c r="D143" s="192"/>
      <c r="E143" s="191"/>
      <c r="F143" s="193"/>
      <c r="G143" s="191"/>
      <c r="H143" s="7"/>
      <c r="I143" s="7"/>
      <c r="J143" s="7"/>
      <c r="K143" s="7"/>
      <c r="L143" s="7"/>
      <c r="M143" s="7"/>
      <c r="O143" s="26"/>
      <c r="P143" s="189"/>
      <c r="Q143" s="189"/>
      <c r="R143" s="189"/>
      <c r="S143" s="189"/>
      <c r="T143" s="189"/>
      <c r="U143" s="189"/>
      <c r="V143" s="189"/>
      <c r="W143" s="26"/>
      <c r="Y143" s="7"/>
      <c r="Z143" s="7"/>
      <c r="AA143" s="7"/>
      <c r="AB143" s="7"/>
      <c r="AC143" s="7"/>
      <c r="AD143" s="7"/>
      <c r="AF143" s="192"/>
      <c r="AG143" s="191"/>
      <c r="AH143" s="193"/>
      <c r="AI143" s="191"/>
      <c r="AJ143" s="190"/>
      <c r="AM143" s="190"/>
      <c r="AO143" s="192"/>
      <c r="AP143" s="191"/>
      <c r="AQ143" s="193"/>
      <c r="AR143" s="191"/>
      <c r="AS143" s="7"/>
      <c r="AT143" s="7"/>
      <c r="AU143" s="7"/>
      <c r="AV143" s="7"/>
      <c r="AW143" s="7"/>
      <c r="AX143" s="7"/>
      <c r="BD143" s="142"/>
    </row>
    <row r="144" ht="12" customHeight="1">
      <c r="BD144" s="142"/>
    </row>
    <row r="145" spans="20:56" ht="12" customHeight="1">
      <c r="T145" s="141"/>
      <c r="BD145" s="142"/>
    </row>
    <row r="146" spans="20:56" ht="12" customHeight="1" thickBot="1">
      <c r="T146" s="143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60"/>
      <c r="AG146" s="161"/>
      <c r="AH146" s="162"/>
      <c r="AI146" s="161"/>
      <c r="AJ146" s="163"/>
      <c r="AK146" s="144"/>
      <c r="AL146" s="144"/>
      <c r="AM146" s="163"/>
      <c r="AN146" s="144"/>
      <c r="AO146" s="160"/>
      <c r="AP146" s="161"/>
      <c r="AQ146" s="162"/>
      <c r="AR146" s="161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64"/>
    </row>
    <row r="147" ht="12" customHeight="1" thickTop="1"/>
    <row r="148" ht="12" customHeight="1"/>
  </sheetData>
  <mergeCells count="1376">
    <mergeCell ref="O137:P138"/>
    <mergeCell ref="Q137:R138"/>
    <mergeCell ref="T137:U138"/>
    <mergeCell ref="V137:W138"/>
    <mergeCell ref="BB112:BC113"/>
    <mergeCell ref="BE112:BF113"/>
    <mergeCell ref="O131:P136"/>
    <mergeCell ref="Q131:R132"/>
    <mergeCell ref="T131:U132"/>
    <mergeCell ref="V131:W136"/>
    <mergeCell ref="Q133:R134"/>
    <mergeCell ref="T133:U134"/>
    <mergeCell ref="Q135:R136"/>
    <mergeCell ref="T135:U136"/>
    <mergeCell ref="O109:P112"/>
    <mergeCell ref="V109:W112"/>
    <mergeCell ref="AZ109:BA112"/>
    <mergeCell ref="BG109:BH112"/>
    <mergeCell ref="Q110:R111"/>
    <mergeCell ref="T110:U111"/>
    <mergeCell ref="BB110:BC111"/>
    <mergeCell ref="BE110:BF111"/>
    <mergeCell ref="Q112:R113"/>
    <mergeCell ref="T112:U113"/>
    <mergeCell ref="Q108:R109"/>
    <mergeCell ref="T108:U109"/>
    <mergeCell ref="BB108:BC109"/>
    <mergeCell ref="BE108:BF109"/>
    <mergeCell ref="AO108:AO109"/>
    <mergeCell ref="AP108:AP109"/>
    <mergeCell ref="AQ108:AQ109"/>
    <mergeCell ref="AR108:AR109"/>
    <mergeCell ref="AF108:AF109"/>
    <mergeCell ref="AG108:AG109"/>
    <mergeCell ref="Q106:R107"/>
    <mergeCell ref="T106:U107"/>
    <mergeCell ref="BB106:BC107"/>
    <mergeCell ref="BE106:BF107"/>
    <mergeCell ref="AO106:AO107"/>
    <mergeCell ref="AP106:AP107"/>
    <mergeCell ref="AQ106:AQ107"/>
    <mergeCell ref="AR106:AR107"/>
    <mergeCell ref="AJ106:AJ107"/>
    <mergeCell ref="BR82:BR83"/>
    <mergeCell ref="BS82:BS83"/>
    <mergeCell ref="BT82:BT83"/>
    <mergeCell ref="BU82:BU83"/>
    <mergeCell ref="AP82:AP83"/>
    <mergeCell ref="AQ82:AQ83"/>
    <mergeCell ref="AR82:AR83"/>
    <mergeCell ref="BQ82:BQ83"/>
    <mergeCell ref="AI82:AI83"/>
    <mergeCell ref="AJ82:AJ83"/>
    <mergeCell ref="AM82:AM83"/>
    <mergeCell ref="AO82:AO83"/>
    <mergeCell ref="G82:G83"/>
    <mergeCell ref="AF82:AF83"/>
    <mergeCell ref="AG82:AG83"/>
    <mergeCell ref="AH82:AH83"/>
    <mergeCell ref="B82:B83"/>
    <mergeCell ref="D82:D83"/>
    <mergeCell ref="E82:E83"/>
    <mergeCell ref="F82:F83"/>
    <mergeCell ref="BR80:BR81"/>
    <mergeCell ref="BS80:BS81"/>
    <mergeCell ref="BT80:BT81"/>
    <mergeCell ref="BU80:BU81"/>
    <mergeCell ref="AP80:AP81"/>
    <mergeCell ref="AQ80:AQ81"/>
    <mergeCell ref="AR80:AR81"/>
    <mergeCell ref="BQ80:BQ81"/>
    <mergeCell ref="AI80:AI81"/>
    <mergeCell ref="AJ80:AJ81"/>
    <mergeCell ref="AM80:AM81"/>
    <mergeCell ref="AO80:AO81"/>
    <mergeCell ref="G80:G81"/>
    <mergeCell ref="AF80:AF81"/>
    <mergeCell ref="AG80:AG81"/>
    <mergeCell ref="AH80:AH81"/>
    <mergeCell ref="B80:B81"/>
    <mergeCell ref="D80:D81"/>
    <mergeCell ref="E80:E81"/>
    <mergeCell ref="F80:F81"/>
    <mergeCell ref="BS75:BU75"/>
    <mergeCell ref="AE77:AQ77"/>
    <mergeCell ref="BM77:BU77"/>
    <mergeCell ref="BM78:BU78"/>
    <mergeCell ref="O63:P64"/>
    <mergeCell ref="V63:W64"/>
    <mergeCell ref="P68:V69"/>
    <mergeCell ref="D75:BR75"/>
    <mergeCell ref="Q65:R66"/>
    <mergeCell ref="T65:U66"/>
    <mergeCell ref="AQ68:AQ69"/>
    <mergeCell ref="AR68:AR69"/>
    <mergeCell ref="AQ64:AQ65"/>
    <mergeCell ref="AR64:AR65"/>
    <mergeCell ref="O57:P62"/>
    <mergeCell ref="Q57:R58"/>
    <mergeCell ref="T57:U58"/>
    <mergeCell ref="V57:W62"/>
    <mergeCell ref="Q59:R60"/>
    <mergeCell ref="T59:U60"/>
    <mergeCell ref="Q61:R62"/>
    <mergeCell ref="T61:U62"/>
    <mergeCell ref="O35:P38"/>
    <mergeCell ref="V35:W38"/>
    <mergeCell ref="AZ35:BA38"/>
    <mergeCell ref="BG35:BH38"/>
    <mergeCell ref="Q38:R39"/>
    <mergeCell ref="T38:U39"/>
    <mergeCell ref="AM36:AM37"/>
    <mergeCell ref="AM38:AM39"/>
    <mergeCell ref="AO34:AO35"/>
    <mergeCell ref="AP34:AP35"/>
    <mergeCell ref="BE34:BF35"/>
    <mergeCell ref="AO32:AO33"/>
    <mergeCell ref="AP32:AP33"/>
    <mergeCell ref="AQ32:AQ33"/>
    <mergeCell ref="AR32:AR33"/>
    <mergeCell ref="AQ34:AQ35"/>
    <mergeCell ref="AR34:AR35"/>
    <mergeCell ref="BA18:BG19"/>
    <mergeCell ref="BB38:BC39"/>
    <mergeCell ref="BE38:BF39"/>
    <mergeCell ref="BB40:BC41"/>
    <mergeCell ref="BE40:BF41"/>
    <mergeCell ref="BB36:BC37"/>
    <mergeCell ref="BE36:BF37"/>
    <mergeCell ref="BB32:BC33"/>
    <mergeCell ref="BE32:BF33"/>
    <mergeCell ref="BB34:BC35"/>
    <mergeCell ref="BE7:BF8"/>
    <mergeCell ref="BG7:BH12"/>
    <mergeCell ref="BB9:BC10"/>
    <mergeCell ref="BB15:BC16"/>
    <mergeCell ref="BE15:BF16"/>
    <mergeCell ref="BE9:BF10"/>
    <mergeCell ref="BB11:BC12"/>
    <mergeCell ref="BE11:BF12"/>
    <mergeCell ref="BS1:BU1"/>
    <mergeCell ref="AZ13:BA14"/>
    <mergeCell ref="BB13:BC14"/>
    <mergeCell ref="BE13:BF14"/>
    <mergeCell ref="BG13:BH14"/>
    <mergeCell ref="AZ7:BA12"/>
    <mergeCell ref="BB7:BC8"/>
    <mergeCell ref="BQ6:BQ7"/>
    <mergeCell ref="BR6:BR7"/>
    <mergeCell ref="BS6:BS7"/>
    <mergeCell ref="Q40:R41"/>
    <mergeCell ref="T40:U41"/>
    <mergeCell ref="BQ140:BQ141"/>
    <mergeCell ref="BR140:BR141"/>
    <mergeCell ref="BQ136:BQ137"/>
    <mergeCell ref="BR136:BR137"/>
    <mergeCell ref="BQ132:BQ133"/>
    <mergeCell ref="BR132:BR133"/>
    <mergeCell ref="BQ128:BQ129"/>
    <mergeCell ref="BR128:BR129"/>
    <mergeCell ref="BS140:BS141"/>
    <mergeCell ref="BT140:BT141"/>
    <mergeCell ref="BQ138:BQ139"/>
    <mergeCell ref="BR138:BR139"/>
    <mergeCell ref="BS138:BS139"/>
    <mergeCell ref="BT138:BT139"/>
    <mergeCell ref="BS136:BS137"/>
    <mergeCell ref="BT136:BT137"/>
    <mergeCell ref="BQ134:BQ135"/>
    <mergeCell ref="BR134:BR135"/>
    <mergeCell ref="BS134:BS135"/>
    <mergeCell ref="BT134:BT135"/>
    <mergeCell ref="BS132:BS133"/>
    <mergeCell ref="BT132:BT133"/>
    <mergeCell ref="BQ130:BQ131"/>
    <mergeCell ref="BR130:BR131"/>
    <mergeCell ref="BS130:BS131"/>
    <mergeCell ref="BT130:BT131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P128:AP129"/>
    <mergeCell ref="AQ128:AQ129"/>
    <mergeCell ref="AR128:AR129"/>
    <mergeCell ref="AO126:AO127"/>
    <mergeCell ref="AP126:AP127"/>
    <mergeCell ref="AQ126:AQ127"/>
    <mergeCell ref="AR126:AR127"/>
    <mergeCell ref="AO128:AO129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BS68:BS69"/>
    <mergeCell ref="BT68:BT69"/>
    <mergeCell ref="BQ68:BQ69"/>
    <mergeCell ref="BR68:BR69"/>
    <mergeCell ref="BS64:BS65"/>
    <mergeCell ref="BT64:BT65"/>
    <mergeCell ref="BQ66:BQ67"/>
    <mergeCell ref="BR66:BR67"/>
    <mergeCell ref="BS66:BS67"/>
    <mergeCell ref="BT66:BT67"/>
    <mergeCell ref="BQ64:BQ65"/>
    <mergeCell ref="BR64:BR65"/>
    <mergeCell ref="AQ66:AQ67"/>
    <mergeCell ref="AR66:AR67"/>
    <mergeCell ref="BS60:BS61"/>
    <mergeCell ref="BT60:BT61"/>
    <mergeCell ref="BQ62:BQ63"/>
    <mergeCell ref="BR62:BR63"/>
    <mergeCell ref="BS62:BS63"/>
    <mergeCell ref="BT62:BT63"/>
    <mergeCell ref="BQ60:BQ61"/>
    <mergeCell ref="BR60:BR61"/>
    <mergeCell ref="AQ60:AQ61"/>
    <mergeCell ref="AR60:AR61"/>
    <mergeCell ref="AO62:AO63"/>
    <mergeCell ref="AP62:AP63"/>
    <mergeCell ref="AQ62:AQ63"/>
    <mergeCell ref="AR62:AR63"/>
    <mergeCell ref="AO60:AO61"/>
    <mergeCell ref="AP60:AP61"/>
    <mergeCell ref="AO64:AO65"/>
    <mergeCell ref="AP64:AP65"/>
    <mergeCell ref="AO68:AO69"/>
    <mergeCell ref="AP68:AP69"/>
    <mergeCell ref="AO66:AO67"/>
    <mergeCell ref="AP66:AP67"/>
    <mergeCell ref="AH68:AH69"/>
    <mergeCell ref="AI68:AI69"/>
    <mergeCell ref="AF68:AF69"/>
    <mergeCell ref="AG68:AG69"/>
    <mergeCell ref="AH64:AH65"/>
    <mergeCell ref="AI64:AI65"/>
    <mergeCell ref="AF66:AF67"/>
    <mergeCell ref="AG66:AG67"/>
    <mergeCell ref="AH66:AH67"/>
    <mergeCell ref="AI66:AI67"/>
    <mergeCell ref="AF64:AF65"/>
    <mergeCell ref="AG64:AG65"/>
    <mergeCell ref="AH60:AH61"/>
    <mergeCell ref="AI60:AI61"/>
    <mergeCell ref="AF62:AF63"/>
    <mergeCell ref="AG62:AG63"/>
    <mergeCell ref="AH62:AH63"/>
    <mergeCell ref="AI62:AI63"/>
    <mergeCell ref="AF60:AF61"/>
    <mergeCell ref="AG60:AG61"/>
    <mergeCell ref="F64:F65"/>
    <mergeCell ref="G64:G65"/>
    <mergeCell ref="D66:D67"/>
    <mergeCell ref="E66:E67"/>
    <mergeCell ref="F66:F67"/>
    <mergeCell ref="G66:G67"/>
    <mergeCell ref="D64:D65"/>
    <mergeCell ref="E64:E65"/>
    <mergeCell ref="D60:D61"/>
    <mergeCell ref="E60:E61"/>
    <mergeCell ref="F60:F61"/>
    <mergeCell ref="G60:G61"/>
    <mergeCell ref="BU136:BU137"/>
    <mergeCell ref="BU138:BU139"/>
    <mergeCell ref="BU140:BU141"/>
    <mergeCell ref="BU128:BU129"/>
    <mergeCell ref="BU130:BU131"/>
    <mergeCell ref="BU132:BU133"/>
    <mergeCell ref="BU134:BU135"/>
    <mergeCell ref="BU120:BU121"/>
    <mergeCell ref="BU122:BU123"/>
    <mergeCell ref="BU124:BU125"/>
    <mergeCell ref="BU126:BU127"/>
    <mergeCell ref="BU112:BU113"/>
    <mergeCell ref="BU114:BU115"/>
    <mergeCell ref="BU116:BU117"/>
    <mergeCell ref="BU118:BU119"/>
    <mergeCell ref="BU104:BU105"/>
    <mergeCell ref="BU106:BU107"/>
    <mergeCell ref="BU108:BU109"/>
    <mergeCell ref="BU110:BU111"/>
    <mergeCell ref="BU96:BU97"/>
    <mergeCell ref="BU98:BU99"/>
    <mergeCell ref="BU100:BU101"/>
    <mergeCell ref="BU102:BU103"/>
    <mergeCell ref="BU88:BU89"/>
    <mergeCell ref="BU90:BU91"/>
    <mergeCell ref="BU92:BU93"/>
    <mergeCell ref="BU94:BU95"/>
    <mergeCell ref="AM136:AM137"/>
    <mergeCell ref="AM138:AM139"/>
    <mergeCell ref="AM140:AM141"/>
    <mergeCell ref="AM142:AM143"/>
    <mergeCell ref="AM128:AM129"/>
    <mergeCell ref="AM130:AM131"/>
    <mergeCell ref="AM132:AM133"/>
    <mergeCell ref="AM134:AM135"/>
    <mergeCell ref="AM120:AM121"/>
    <mergeCell ref="AM122:AM123"/>
    <mergeCell ref="AM124:AM125"/>
    <mergeCell ref="AM126:AM127"/>
    <mergeCell ref="AM112:AM113"/>
    <mergeCell ref="AM114:AM115"/>
    <mergeCell ref="AM116:AM117"/>
    <mergeCell ref="AM118:AM119"/>
    <mergeCell ref="AM104:AM105"/>
    <mergeCell ref="AM106:AM107"/>
    <mergeCell ref="AM108:AM109"/>
    <mergeCell ref="AM110:AM111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J130:AJ131"/>
    <mergeCell ref="AJ140:AJ141"/>
    <mergeCell ref="AJ142:AJ143"/>
    <mergeCell ref="AJ132:AJ133"/>
    <mergeCell ref="AJ134:AJ135"/>
    <mergeCell ref="AJ136:AJ137"/>
    <mergeCell ref="AJ138:AJ139"/>
    <mergeCell ref="AJ98:AJ99"/>
    <mergeCell ref="AJ100:AJ101"/>
    <mergeCell ref="AJ116:AJ117"/>
    <mergeCell ref="AJ118:AJ119"/>
    <mergeCell ref="AJ90:AJ91"/>
    <mergeCell ref="AJ92:AJ93"/>
    <mergeCell ref="AJ94:AJ95"/>
    <mergeCell ref="AJ96:AJ97"/>
    <mergeCell ref="B138:B139"/>
    <mergeCell ref="B140:B141"/>
    <mergeCell ref="B142:B143"/>
    <mergeCell ref="B130:B131"/>
    <mergeCell ref="B132:B133"/>
    <mergeCell ref="B134:B135"/>
    <mergeCell ref="B136:B137"/>
    <mergeCell ref="B122:B123"/>
    <mergeCell ref="B124:B125"/>
    <mergeCell ref="B126:B127"/>
    <mergeCell ref="B128:B129"/>
    <mergeCell ref="B114:B115"/>
    <mergeCell ref="B116:B117"/>
    <mergeCell ref="B118:B119"/>
    <mergeCell ref="B120:B121"/>
    <mergeCell ref="B106:B107"/>
    <mergeCell ref="B108:B109"/>
    <mergeCell ref="B110:B111"/>
    <mergeCell ref="B112:B113"/>
    <mergeCell ref="B98:B99"/>
    <mergeCell ref="B100:B101"/>
    <mergeCell ref="B102:B103"/>
    <mergeCell ref="B104:B105"/>
    <mergeCell ref="B90:B91"/>
    <mergeCell ref="B92:B93"/>
    <mergeCell ref="B94:B95"/>
    <mergeCell ref="B96:B97"/>
    <mergeCell ref="BU68:BU69"/>
    <mergeCell ref="B88:B89"/>
    <mergeCell ref="BU60:BU61"/>
    <mergeCell ref="BU62:BU63"/>
    <mergeCell ref="BU64:BU65"/>
    <mergeCell ref="BU66:BU67"/>
    <mergeCell ref="AM60:AM61"/>
    <mergeCell ref="AM62:AM63"/>
    <mergeCell ref="AM64:AM65"/>
    <mergeCell ref="AM66:AM67"/>
    <mergeCell ref="AM68:AM69"/>
    <mergeCell ref="AJ60:AJ61"/>
    <mergeCell ref="AJ62:AJ63"/>
    <mergeCell ref="AJ64:AJ65"/>
    <mergeCell ref="AJ66:AJ67"/>
    <mergeCell ref="AJ68:AJ69"/>
    <mergeCell ref="D62:D63"/>
    <mergeCell ref="E62:E63"/>
    <mergeCell ref="F62:F63"/>
    <mergeCell ref="G62:G63"/>
    <mergeCell ref="B60:B61"/>
    <mergeCell ref="B62:B63"/>
    <mergeCell ref="B64:B65"/>
    <mergeCell ref="B66:B67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6:AO37"/>
    <mergeCell ref="AP36:AP37"/>
    <mergeCell ref="AQ36:AQ37"/>
    <mergeCell ref="AR36:AR37"/>
    <mergeCell ref="AQ40:AQ41"/>
    <mergeCell ref="AR40:AR41"/>
    <mergeCell ref="AO38:AO39"/>
    <mergeCell ref="AP38:AP39"/>
    <mergeCell ref="AQ38:AQ39"/>
    <mergeCell ref="AR38:AR39"/>
    <mergeCell ref="AO40:AO41"/>
    <mergeCell ref="AP40:AP41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Q54:AQ55"/>
    <mergeCell ref="AR54:AR55"/>
    <mergeCell ref="AO52:AO53"/>
    <mergeCell ref="AP52:AP53"/>
    <mergeCell ref="AQ52:AQ53"/>
    <mergeCell ref="AR52:AR53"/>
    <mergeCell ref="AQ58:AQ59"/>
    <mergeCell ref="AR58:AR59"/>
    <mergeCell ref="AO56:AO57"/>
    <mergeCell ref="AP56:AP57"/>
    <mergeCell ref="AQ56:AQ57"/>
    <mergeCell ref="AR56:AR5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54:BT55"/>
    <mergeCell ref="BQ52:BQ53"/>
    <mergeCell ref="BR52:BR53"/>
    <mergeCell ref="BS52:BS53"/>
    <mergeCell ref="BT52:BT53"/>
    <mergeCell ref="BQ54:BQ55"/>
    <mergeCell ref="BR54:BR55"/>
    <mergeCell ref="BS54:BS55"/>
    <mergeCell ref="BT58:BT59"/>
    <mergeCell ref="BQ56:BQ57"/>
    <mergeCell ref="BR56:BR57"/>
    <mergeCell ref="BS56:BS57"/>
    <mergeCell ref="BT56:BT57"/>
    <mergeCell ref="BQ58:BQ59"/>
    <mergeCell ref="BR58:BR59"/>
    <mergeCell ref="BS58:BS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R6:T10"/>
    <mergeCell ref="Q36:R37"/>
    <mergeCell ref="T36:U37"/>
    <mergeCell ref="R11:T22"/>
    <mergeCell ref="R23:T29"/>
    <mergeCell ref="Q32:R33"/>
    <mergeCell ref="T32:U33"/>
    <mergeCell ref="Q34:R35"/>
    <mergeCell ref="T34:U35"/>
    <mergeCell ref="AO42:AO43"/>
    <mergeCell ref="AP42:AP43"/>
    <mergeCell ref="AQ42:AQ43"/>
    <mergeCell ref="AR42:AR43"/>
    <mergeCell ref="Q63:R64"/>
    <mergeCell ref="T63:U64"/>
    <mergeCell ref="AO48:AO49"/>
    <mergeCell ref="AP48:AP49"/>
    <mergeCell ref="AO50:AO51"/>
    <mergeCell ref="AP50:AP51"/>
    <mergeCell ref="AO58:AO59"/>
    <mergeCell ref="AP58:AP59"/>
    <mergeCell ref="AO54:AO55"/>
    <mergeCell ref="AP54:AP55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I86:AI87"/>
    <mergeCell ref="AM86:AM87"/>
    <mergeCell ref="BR84:BR85"/>
    <mergeCell ref="BS84:BS85"/>
    <mergeCell ref="AO84:AO85"/>
    <mergeCell ref="AP84:AP85"/>
    <mergeCell ref="AQ84:AQ85"/>
    <mergeCell ref="AR84:AR85"/>
    <mergeCell ref="G86:G87"/>
    <mergeCell ref="AF86:AF87"/>
    <mergeCell ref="AG86:AG87"/>
    <mergeCell ref="AH86:AH87"/>
    <mergeCell ref="B86:B87"/>
    <mergeCell ref="D86:D87"/>
    <mergeCell ref="E86:E87"/>
    <mergeCell ref="F86:F87"/>
    <mergeCell ref="BU84:BU85"/>
    <mergeCell ref="BT84:BT85"/>
    <mergeCell ref="BU86:BU87"/>
    <mergeCell ref="AQ86:AQ87"/>
    <mergeCell ref="AR86:AR87"/>
    <mergeCell ref="BQ86:BQ87"/>
    <mergeCell ref="BR86:BR87"/>
    <mergeCell ref="BT86:BT87"/>
    <mergeCell ref="BS86:BS87"/>
    <mergeCell ref="BQ84:BQ85"/>
    <mergeCell ref="BE114:BF115"/>
    <mergeCell ref="AJ114:AJ115"/>
    <mergeCell ref="AF114:AF115"/>
    <mergeCell ref="AG114:AG115"/>
    <mergeCell ref="AH114:AH115"/>
    <mergeCell ref="AI114:AI115"/>
    <mergeCell ref="AO114:AO115"/>
    <mergeCell ref="AP114:AP115"/>
    <mergeCell ref="AQ114:AQ115"/>
    <mergeCell ref="AR114:AR115"/>
    <mergeCell ref="AP86:AP87"/>
    <mergeCell ref="Q114:R115"/>
    <mergeCell ref="T114:U115"/>
    <mergeCell ref="BB114:BC115"/>
    <mergeCell ref="AO86:AO87"/>
    <mergeCell ref="AJ86:AJ87"/>
    <mergeCell ref="AJ108:AJ109"/>
    <mergeCell ref="AJ110:AJ111"/>
    <mergeCell ref="AJ112:AJ113"/>
    <mergeCell ref="AJ88:AJ89"/>
    <mergeCell ref="BT88:BT89"/>
    <mergeCell ref="BQ90:BQ91"/>
    <mergeCell ref="BR90:BR91"/>
    <mergeCell ref="BQ88:BQ89"/>
    <mergeCell ref="BR88:BR89"/>
    <mergeCell ref="BS88:BS89"/>
    <mergeCell ref="BS90:BS91"/>
    <mergeCell ref="BT90:BT91"/>
    <mergeCell ref="Q139:R140"/>
    <mergeCell ref="T139:U140"/>
    <mergeCell ref="P142:V143"/>
    <mergeCell ref="AJ102:AJ103"/>
    <mergeCell ref="AJ104:AJ105"/>
    <mergeCell ref="AJ120:AJ121"/>
    <mergeCell ref="AJ122:AJ123"/>
    <mergeCell ref="AJ124:AJ125"/>
    <mergeCell ref="AJ126:AJ127"/>
    <mergeCell ref="AJ128:AJ12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74" max="7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B1:AN23"/>
  <sheetViews>
    <sheetView view="pageBreakPreview" zoomScale="85" zoomScaleNormal="55" zoomScaleSheetLayoutView="85" workbookViewId="0" topLeftCell="A1">
      <selection activeCell="AE6" sqref="AE6:AI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5.625" style="2" customWidth="1"/>
    <col min="4" max="4" width="11.75390625" style="75" customWidth="1"/>
    <col min="5" max="5" width="1.625" style="4" customWidth="1"/>
    <col min="6" max="6" width="8.75390625" style="76" customWidth="1"/>
    <col min="7" max="7" width="1.625" style="4" customWidth="1"/>
    <col min="8" max="13" width="4.375" style="4" customWidth="1"/>
    <col min="14" max="24" width="2.25390625" style="4" hidden="1" customWidth="1"/>
    <col min="25" max="30" width="4.375" style="4" customWidth="1"/>
    <col min="31" max="31" width="6.125" style="4" customWidth="1"/>
    <col min="32" max="32" width="11.75390625" style="75" customWidth="1"/>
    <col min="33" max="33" width="1.625" style="4" customWidth="1"/>
    <col min="34" max="34" width="8.75390625" style="76" customWidth="1"/>
    <col min="35" max="35" width="1.625" style="4" customWidth="1"/>
    <col min="36" max="36" width="4.125" style="5" customWidth="1"/>
    <col min="37" max="37" width="2.625" style="4" customWidth="1"/>
    <col min="38" max="38" width="4.125" style="5" customWidth="1"/>
    <col min="39" max="39" width="2.625" style="4" customWidth="1"/>
    <col min="40" max="40" width="9.00390625" style="4" customWidth="1"/>
    <col min="41" max="41" width="11.75390625" style="77" customWidth="1"/>
    <col min="42" max="42" width="9.00390625" style="2" customWidth="1"/>
    <col min="43" max="43" width="8.75390625" style="77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77" customWidth="1"/>
    <col min="70" max="70" width="9.00390625" style="2" customWidth="1"/>
    <col min="71" max="71" width="8.75390625" style="77" customWidth="1"/>
    <col min="72" max="16384" width="9.00390625" style="2" customWidth="1"/>
  </cols>
  <sheetData>
    <row r="1" spans="4:34" ht="30" customHeight="1">
      <c r="D1" s="152" t="s">
        <v>90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3" spans="9:36" ht="24.75" customHeight="1">
      <c r="I3" s="177" t="s">
        <v>4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69"/>
      <c r="AE3" s="3"/>
      <c r="AF3" s="153" t="s">
        <v>89</v>
      </c>
      <c r="AG3" s="153"/>
      <c r="AH3" s="153"/>
      <c r="AI3" s="153"/>
      <c r="AJ3" s="153"/>
    </row>
    <row r="4" spans="9:36" ht="17.25">
      <c r="I4" s="148" t="s">
        <v>5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E4" s="3"/>
      <c r="AF4" s="153" t="s">
        <v>0</v>
      </c>
      <c r="AG4" s="153"/>
      <c r="AH4" s="153"/>
      <c r="AI4" s="153"/>
      <c r="AJ4" s="153"/>
    </row>
    <row r="6" spans="2:36" ht="48" customHeight="1">
      <c r="B6" s="194">
        <v>1</v>
      </c>
      <c r="C6" s="2">
        <f>VLOOKUP(B6,'勝ち上がり'!$F$2:$G$257,2,FALSE)</f>
        <v>129</v>
      </c>
      <c r="D6" s="149" t="str">
        <f>IF(ISERROR(VLOOKUP(C6,'名簿'!$A$1:$C$292,2,FALSE))=TRUE,"",VLOOKUP(C6,'名簿'!$A$1:$C$292,2,FALSE))</f>
        <v>石　川侑</v>
      </c>
      <c r="E6" s="148" t="s">
        <v>1</v>
      </c>
      <c r="F6" s="150" t="str">
        <f>IF(ISERROR(VLOOKUP(C6,'名簿'!$A$1:$C$292,3,FALSE))=TRUE,"",VLOOKUP(C6,'名簿'!$A$1:$C$292,3,FALSE))</f>
        <v>英　明</v>
      </c>
      <c r="G6" s="148" t="s">
        <v>2</v>
      </c>
      <c r="H6" s="7"/>
      <c r="I6" s="7"/>
      <c r="J6" s="7"/>
      <c r="K6" s="7"/>
      <c r="L6" s="7"/>
      <c r="M6" s="7"/>
      <c r="R6" s="8"/>
      <c r="S6" s="8"/>
      <c r="T6" s="8"/>
      <c r="Y6" s="7"/>
      <c r="Z6" s="7"/>
      <c r="AA6" s="7"/>
      <c r="AB6" s="7"/>
      <c r="AC6" s="9"/>
      <c r="AD6" s="9"/>
      <c r="AE6" s="2">
        <f>VLOOKUP(AJ6,'勝ち上がり'!$F$2:$G$257,2,FALSE)</f>
        <v>176</v>
      </c>
      <c r="AF6" s="149" t="str">
        <f>IF(ISERROR(VLOOKUP(AE6,'名簿'!$A$1:$C$292,2,FALSE))=TRUE,"",VLOOKUP(AE6,'名簿'!$A$1:$C$292,2,FALSE))</f>
        <v>深　井</v>
      </c>
      <c r="AG6" s="148" t="s">
        <v>1</v>
      </c>
      <c r="AH6" s="150" t="str">
        <f>IF(ISERROR(VLOOKUP(AE6,'名簿'!$A$1:$C$292,3,FALSE))=TRUE,"",VLOOKUP(AE6,'名簿'!$A$1:$C$292,3,FALSE))</f>
        <v>農　経</v>
      </c>
      <c r="AI6" s="148" t="s">
        <v>2</v>
      </c>
      <c r="AJ6" s="190">
        <v>10</v>
      </c>
    </row>
    <row r="7" spans="2:36" ht="48" customHeight="1" thickBot="1">
      <c r="B7" s="194"/>
      <c r="D7" s="149"/>
      <c r="E7" s="148"/>
      <c r="F7" s="150"/>
      <c r="G7" s="148"/>
      <c r="H7" s="17"/>
      <c r="I7" s="10"/>
      <c r="J7" s="79"/>
      <c r="K7" s="7"/>
      <c r="L7" s="7"/>
      <c r="M7" s="7"/>
      <c r="R7" s="8"/>
      <c r="S7" s="8"/>
      <c r="T7" s="8"/>
      <c r="Y7" s="7"/>
      <c r="Z7" s="7"/>
      <c r="AA7" s="7"/>
      <c r="AB7" s="78"/>
      <c r="AC7" s="12"/>
      <c r="AD7" s="17"/>
      <c r="AF7" s="149"/>
      <c r="AG7" s="148"/>
      <c r="AH7" s="150"/>
      <c r="AI7" s="148"/>
      <c r="AJ7" s="190"/>
    </row>
    <row r="8" spans="2:36" ht="48" customHeight="1" thickBot="1" thickTop="1">
      <c r="B8" s="194">
        <v>2</v>
      </c>
      <c r="C8" s="2">
        <f>VLOOKUP(B8,'勝ち上がり'!$F$2:$G$257,2,FALSE)</f>
        <v>65</v>
      </c>
      <c r="D8" s="149" t="str">
        <f>IF(ISERROR(VLOOKUP(C8,'名簿'!$A$1:$C$292,2,FALSE))=TRUE,"",VLOOKUP(C8,'名簿'!$A$1:$C$292,2,FALSE))</f>
        <v>今　川</v>
      </c>
      <c r="E8" s="148" t="s">
        <v>1</v>
      </c>
      <c r="F8" s="150" t="str">
        <f>IF(ISERROR(VLOOKUP(C8,'名簿'!$A$1:$C$292,3,FALSE))=TRUE,"",VLOOKUP(C8,'名簿'!$A$1:$C$292,3,FALSE))</f>
        <v>三豊工</v>
      </c>
      <c r="G8" s="148" t="s">
        <v>2</v>
      </c>
      <c r="H8" s="80"/>
      <c r="I8" s="7"/>
      <c r="J8" s="83"/>
      <c r="K8" s="88"/>
      <c r="L8" s="7"/>
      <c r="M8" s="7"/>
      <c r="R8" s="8"/>
      <c r="S8" s="8"/>
      <c r="T8" s="8"/>
      <c r="Y8" s="7"/>
      <c r="Z8" s="7"/>
      <c r="AA8" s="7"/>
      <c r="AB8" s="89"/>
      <c r="AC8" s="80"/>
      <c r="AD8" s="80"/>
      <c r="AE8" s="2">
        <f>VLOOKUP(AJ8,'勝ち上がり'!$F$2:$G$257,2,FALSE)</f>
        <v>48</v>
      </c>
      <c r="AF8" s="149" t="str">
        <f>IF(ISERROR(VLOOKUP(AE8,'名簿'!$A$1:$C$292,2,FALSE))=TRUE,"",VLOOKUP(AE8,'名簿'!$A$1:$C$292,2,FALSE))</f>
        <v>大　川</v>
      </c>
      <c r="AG8" s="148" t="s">
        <v>1</v>
      </c>
      <c r="AH8" s="150" t="str">
        <f>IF(ISERROR(VLOOKUP(AE8,'名簿'!$A$1:$C$292,3,FALSE))=TRUE,"",VLOOKUP(AE8,'名簿'!$A$1:$C$292,3,FALSE))</f>
        <v>石　田</v>
      </c>
      <c r="AI8" s="148" t="s">
        <v>2</v>
      </c>
      <c r="AJ8" s="190">
        <v>11</v>
      </c>
    </row>
    <row r="9" spans="2:36" ht="48" customHeight="1" thickBot="1" thickTop="1">
      <c r="B9" s="194"/>
      <c r="D9" s="149"/>
      <c r="E9" s="148"/>
      <c r="F9" s="150"/>
      <c r="G9" s="148"/>
      <c r="H9" s="7"/>
      <c r="I9" s="81"/>
      <c r="J9" s="88"/>
      <c r="K9" s="88"/>
      <c r="L9" s="7"/>
      <c r="M9" s="7"/>
      <c r="R9" s="8"/>
      <c r="S9" s="8"/>
      <c r="T9" s="8"/>
      <c r="Y9" s="7"/>
      <c r="Z9" s="7"/>
      <c r="AA9" s="78"/>
      <c r="AB9" s="16"/>
      <c r="AC9" s="7"/>
      <c r="AD9" s="7"/>
      <c r="AF9" s="149"/>
      <c r="AG9" s="148"/>
      <c r="AH9" s="150"/>
      <c r="AI9" s="148"/>
      <c r="AJ9" s="190"/>
    </row>
    <row r="10" spans="2:36" ht="48" customHeight="1" thickBot="1" thickTop="1">
      <c r="B10" s="194">
        <v>3</v>
      </c>
      <c r="C10" s="2">
        <f>VLOOKUP(B10,'勝ち上がり'!$F$2:$G$257,2,FALSE)</f>
        <v>64</v>
      </c>
      <c r="D10" s="149" t="str">
        <f>IF(ISERROR(VLOOKUP(C10,'名簿'!$A$1:$C$292,2,FALSE))=TRUE,"",VLOOKUP(C10,'名簿'!$A$1:$C$292,2,FALSE))</f>
        <v>山　上</v>
      </c>
      <c r="E10" s="148" t="s">
        <v>1</v>
      </c>
      <c r="F10" s="150" t="str">
        <f>IF(ISERROR(VLOOKUP(C10,'名簿'!$A$1:$C$292,3,FALSE))=TRUE,"",VLOOKUP(C10,'名簿'!$A$1:$C$292,3,FALSE))</f>
        <v>丸　亀</v>
      </c>
      <c r="G10" s="148" t="s">
        <v>2</v>
      </c>
      <c r="H10" s="11"/>
      <c r="I10" s="7"/>
      <c r="J10" s="7"/>
      <c r="K10" s="81"/>
      <c r="L10" s="7"/>
      <c r="M10" s="7"/>
      <c r="R10" s="8"/>
      <c r="S10" s="8"/>
      <c r="T10" s="8"/>
      <c r="Y10" s="7"/>
      <c r="Z10" s="90"/>
      <c r="AA10" s="86"/>
      <c r="AB10" s="7"/>
      <c r="AC10" s="9"/>
      <c r="AD10" s="9"/>
      <c r="AE10" s="2">
        <f>VLOOKUP(AJ10,'勝ち上がり'!$F$2:$G$257,2,FALSE)</f>
        <v>208</v>
      </c>
      <c r="AF10" s="149" t="str">
        <f>IF(ISERROR(VLOOKUP(AE10,'名簿'!$A$1:$C$292,2,FALSE))=TRUE,"",VLOOKUP(AE10,'名簿'!$A$1:$C$292,2,FALSE))</f>
        <v>堀　川</v>
      </c>
      <c r="AG10" s="148" t="s">
        <v>1</v>
      </c>
      <c r="AH10" s="150" t="str">
        <f>IF(ISERROR(VLOOKUP(AE10,'名簿'!$A$1:$C$292,3,FALSE))=TRUE,"",VLOOKUP(AE10,'名簿'!$A$1:$C$292,3,FALSE))</f>
        <v>観中央</v>
      </c>
      <c r="AI10" s="148" t="s">
        <v>2</v>
      </c>
      <c r="AJ10" s="190">
        <v>12</v>
      </c>
    </row>
    <row r="11" spans="2:36" ht="48" customHeight="1" thickBot="1" thickTop="1">
      <c r="B11" s="194"/>
      <c r="D11" s="149"/>
      <c r="E11" s="148"/>
      <c r="F11" s="150"/>
      <c r="G11" s="148"/>
      <c r="H11" s="7"/>
      <c r="I11" s="7"/>
      <c r="J11" s="15"/>
      <c r="K11" s="16"/>
      <c r="L11" s="88"/>
      <c r="M11" s="7"/>
      <c r="R11" s="8"/>
      <c r="S11" s="8"/>
      <c r="T11" s="8"/>
      <c r="Y11" s="7"/>
      <c r="Z11" s="90"/>
      <c r="AA11" s="90"/>
      <c r="AB11" s="78"/>
      <c r="AC11" s="12"/>
      <c r="AD11" s="17"/>
      <c r="AF11" s="149"/>
      <c r="AG11" s="148"/>
      <c r="AH11" s="150"/>
      <c r="AI11" s="148"/>
      <c r="AJ11" s="190"/>
    </row>
    <row r="12" spans="2:36" ht="48" customHeight="1" thickBot="1" thickTop="1">
      <c r="B12" s="194">
        <v>4</v>
      </c>
      <c r="C12" s="2">
        <f>VLOOKUP(B12,'勝ち上がり'!$F$2:$G$257,2,FALSE)</f>
        <v>224</v>
      </c>
      <c r="D12" s="149" t="str">
        <f>IF(ISERROR(VLOOKUP(C12,'名簿'!$A$1:$C$292,2,FALSE))=TRUE,"",VLOOKUP(C12,'名簿'!$A$1:$C$292,2,FALSE))</f>
        <v>松　浦</v>
      </c>
      <c r="E12" s="148" t="s">
        <v>1</v>
      </c>
      <c r="F12" s="150" t="str">
        <f>IF(ISERROR(VLOOKUP(C12,'名簿'!$A$1:$C$292,3,FALSE))=TRUE,"",VLOOKUP(C12,'名簿'!$A$1:$C$292,3,FALSE))</f>
        <v>多度津</v>
      </c>
      <c r="G12" s="148" t="s">
        <v>2</v>
      </c>
      <c r="H12" s="80"/>
      <c r="I12" s="80"/>
      <c r="J12" s="15"/>
      <c r="K12" s="16"/>
      <c r="L12" s="88"/>
      <c r="M12" s="7"/>
      <c r="R12" s="8"/>
      <c r="S12" s="8"/>
      <c r="T12" s="8"/>
      <c r="Y12" s="7"/>
      <c r="Z12" s="90"/>
      <c r="AA12" s="7"/>
      <c r="AB12" s="86"/>
      <c r="AC12" s="80"/>
      <c r="AD12" s="80"/>
      <c r="AE12" s="2">
        <f>VLOOKUP(AJ12,'勝ち上がり'!$F$2:$G$257,2,FALSE)</f>
        <v>177</v>
      </c>
      <c r="AF12" s="149" t="str">
        <f>IF(ISERROR(VLOOKUP(AE12,'名簿'!$A$1:$C$292,2,FALSE))=TRUE,"",VLOOKUP(AE12,'名簿'!$A$1:$C$292,2,FALSE))</f>
        <v>一　田</v>
      </c>
      <c r="AG12" s="148" t="s">
        <v>1</v>
      </c>
      <c r="AH12" s="150" t="str">
        <f>IF(ISERROR(VLOOKUP(AE12,'名簿'!$A$1:$C$292,3,FALSE))=TRUE,"",VLOOKUP(AE12,'名簿'!$A$1:$C$292,3,FALSE))</f>
        <v>土　庄</v>
      </c>
      <c r="AI12" s="148" t="s">
        <v>2</v>
      </c>
      <c r="AJ12" s="190">
        <v>13</v>
      </c>
    </row>
    <row r="13" spans="2:36" ht="48" customHeight="1" thickBot="1" thickTop="1">
      <c r="B13" s="194"/>
      <c r="D13" s="149"/>
      <c r="E13" s="148"/>
      <c r="F13" s="150"/>
      <c r="G13" s="148"/>
      <c r="H13" s="7"/>
      <c r="I13" s="7"/>
      <c r="J13" s="84"/>
      <c r="K13" s="16"/>
      <c r="L13" s="88"/>
      <c r="M13" s="7"/>
      <c r="R13" s="8"/>
      <c r="S13" s="8"/>
      <c r="T13" s="8"/>
      <c r="Y13" s="7"/>
      <c r="Z13" s="90"/>
      <c r="AA13" s="7"/>
      <c r="AB13" s="7"/>
      <c r="AC13" s="7"/>
      <c r="AD13" s="7"/>
      <c r="AF13" s="149"/>
      <c r="AG13" s="148"/>
      <c r="AH13" s="150"/>
      <c r="AI13" s="148"/>
      <c r="AJ13" s="190"/>
    </row>
    <row r="14" spans="2:36" ht="48" customHeight="1" thickBot="1" thickTop="1">
      <c r="B14" s="194">
        <v>5</v>
      </c>
      <c r="C14" s="2">
        <f>VLOOKUP(B14,'勝ち上がり'!$F$2:$G$257,2,FALSE)</f>
        <v>96</v>
      </c>
      <c r="D14" s="149" t="str">
        <f>IF(ISERROR(VLOOKUP(C14,'名簿'!$A$1:$C$292,2,FALSE))=TRUE,"",VLOOKUP(C14,'名簿'!$A$1:$C$292,2,FALSE))</f>
        <v>松　本</v>
      </c>
      <c r="E14" s="148" t="s">
        <v>1</v>
      </c>
      <c r="F14" s="150" t="str">
        <f>IF(ISERROR(VLOOKUP(C14,'名簿'!$A$1:$C$292,3,FALSE))=TRUE,"",VLOOKUP(C14,'名簿'!$A$1:$C$292,3,FALSE))</f>
        <v>高桜井</v>
      </c>
      <c r="G14" s="148" t="s">
        <v>2</v>
      </c>
      <c r="H14" s="9"/>
      <c r="I14" s="11"/>
      <c r="J14" s="7"/>
      <c r="K14" s="7"/>
      <c r="L14" s="81"/>
      <c r="M14" s="87"/>
      <c r="N14" s="20"/>
      <c r="O14" s="20"/>
      <c r="P14" s="20"/>
      <c r="Q14" s="20"/>
      <c r="R14" s="74"/>
      <c r="S14" s="73"/>
      <c r="T14" s="73"/>
      <c r="U14" s="20"/>
      <c r="V14" s="20"/>
      <c r="W14" s="20"/>
      <c r="X14" s="20"/>
      <c r="Y14" s="9"/>
      <c r="Z14" s="92"/>
      <c r="AA14" s="7"/>
      <c r="AB14" s="7"/>
      <c r="AC14" s="80"/>
      <c r="AD14" s="80"/>
      <c r="AE14" s="2">
        <f>VLOOKUP(AJ14,'勝ち上がり'!$F$2:$G$257,2,FALSE)</f>
        <v>144</v>
      </c>
      <c r="AF14" s="149" t="str">
        <f>IF(ISERROR(VLOOKUP(AE14,'名簿'!$A$1:$C$292,2,FALSE))=TRUE,"",VLOOKUP(AE14,'名簿'!$A$1:$C$292,2,FALSE))</f>
        <v>高　平</v>
      </c>
      <c r="AG14" s="148" t="s">
        <v>1</v>
      </c>
      <c r="AH14" s="150" t="str">
        <f>IF(ISERROR(VLOOKUP(AE14,'名簿'!$A$1:$C$292,3,FALSE))=TRUE,"",VLOOKUP(AE14,'名簿'!$A$1:$C$292,3,FALSE))</f>
        <v>丸　亀</v>
      </c>
      <c r="AI14" s="148" t="s">
        <v>2</v>
      </c>
      <c r="AJ14" s="190">
        <v>14</v>
      </c>
    </row>
    <row r="15" spans="2:36" ht="48" customHeight="1" thickBot="1" thickTop="1">
      <c r="B15" s="194"/>
      <c r="D15" s="149"/>
      <c r="E15" s="148"/>
      <c r="F15" s="150"/>
      <c r="G15" s="148"/>
      <c r="H15" s="7"/>
      <c r="I15" s="7"/>
      <c r="J15" s="7"/>
      <c r="K15" s="15"/>
      <c r="L15" s="16"/>
      <c r="M15" s="151" t="s">
        <v>117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"/>
      <c r="AA15" s="16"/>
      <c r="AB15" s="87"/>
      <c r="AC15" s="7"/>
      <c r="AD15" s="7"/>
      <c r="AF15" s="149"/>
      <c r="AG15" s="148"/>
      <c r="AH15" s="150"/>
      <c r="AI15" s="148"/>
      <c r="AJ15" s="190"/>
    </row>
    <row r="16" spans="2:36" ht="48" customHeight="1" thickTop="1">
      <c r="B16" s="194">
        <v>6</v>
      </c>
      <c r="C16" s="2">
        <f>VLOOKUP(B16,'勝ち上がり'!$F$2:$G$257,2,FALSE)</f>
        <v>160</v>
      </c>
      <c r="D16" s="149" t="str">
        <f>IF(ISERROR(VLOOKUP(C16,'名簿'!$A$1:$C$292,2,FALSE))=TRUE,"",VLOOKUP(C16,'名簿'!$A$1:$C$292,2,FALSE))</f>
        <v>新　居</v>
      </c>
      <c r="E16" s="148" t="s">
        <v>1</v>
      </c>
      <c r="F16" s="150" t="str">
        <f>IF(ISERROR(VLOOKUP(C16,'名簿'!$A$1:$C$292,3,FALSE))=TRUE,"",VLOOKUP(C16,'名簿'!$A$1:$C$292,3,FALSE))</f>
        <v>津　田</v>
      </c>
      <c r="G16" s="148" t="s">
        <v>2</v>
      </c>
      <c r="H16" s="7"/>
      <c r="I16" s="7"/>
      <c r="J16" s="7"/>
      <c r="K16" s="15"/>
      <c r="L16" s="16"/>
      <c r="M16" s="7"/>
      <c r="R16" s="8"/>
      <c r="S16" s="8"/>
      <c r="T16" s="8"/>
      <c r="Y16" s="7"/>
      <c r="Z16" s="7"/>
      <c r="AA16" s="91"/>
      <c r="AB16" s="15"/>
      <c r="AC16" s="14"/>
      <c r="AD16" s="9"/>
      <c r="AE16" s="2">
        <f>VLOOKUP(AJ16,'勝ち上がり'!$F$2:$G$257,2,FALSE)</f>
        <v>241</v>
      </c>
      <c r="AF16" s="149" t="str">
        <f>IF(ISERROR(VLOOKUP(AE16,'名簿'!$A$1:$C$292,2,FALSE))=TRUE,"",VLOOKUP(AE16,'名簿'!$A$1:$C$292,2,FALSE))</f>
        <v>荒　川</v>
      </c>
      <c r="AG16" s="148" t="s">
        <v>1</v>
      </c>
      <c r="AH16" s="150" t="str">
        <f>IF(ISERROR(VLOOKUP(AE16,'名簿'!$A$1:$C$292,3,FALSE))=TRUE,"",VLOOKUP(AE16,'名簿'!$A$1:$C$292,3,FALSE))</f>
        <v>三本松</v>
      </c>
      <c r="AI16" s="148" t="s">
        <v>2</v>
      </c>
      <c r="AJ16" s="190">
        <v>15</v>
      </c>
    </row>
    <row r="17" spans="2:36" ht="48" customHeight="1" thickBot="1">
      <c r="B17" s="194"/>
      <c r="D17" s="149"/>
      <c r="E17" s="148"/>
      <c r="F17" s="150"/>
      <c r="G17" s="148"/>
      <c r="H17" s="17"/>
      <c r="I17" s="10"/>
      <c r="J17" s="7"/>
      <c r="K17" s="15"/>
      <c r="L17" s="16"/>
      <c r="M17" s="7"/>
      <c r="R17" s="8"/>
      <c r="S17" s="8"/>
      <c r="T17" s="8"/>
      <c r="Y17" s="7"/>
      <c r="Z17" s="7"/>
      <c r="AA17" s="85"/>
      <c r="AB17" s="7"/>
      <c r="AC17" s="17"/>
      <c r="AD17" s="17"/>
      <c r="AF17" s="149"/>
      <c r="AG17" s="148"/>
      <c r="AH17" s="150"/>
      <c r="AI17" s="148"/>
      <c r="AJ17" s="190"/>
    </row>
    <row r="18" spans="2:36" ht="48" customHeight="1" thickTop="1">
      <c r="B18" s="194">
        <v>7</v>
      </c>
      <c r="C18" s="2">
        <f>VLOOKUP(B18,'勝ち上がり'!$F$2:$G$257,2,FALSE)</f>
        <v>225</v>
      </c>
      <c r="D18" s="149" t="str">
        <f>IF(ISERROR(VLOOKUP(C18,'名簿'!$A$1:$C$292,2,FALSE))=TRUE,"",VLOOKUP(C18,'名簿'!$A$1:$C$292,2,FALSE))</f>
        <v>岡　田悠</v>
      </c>
      <c r="E18" s="148" t="s">
        <v>1</v>
      </c>
      <c r="F18" s="150" t="str">
        <f>IF(ISERROR(VLOOKUP(C18,'名簿'!$A$1:$C$292,3,FALSE))=TRUE,"",VLOOKUP(C18,'名簿'!$A$1:$C$292,3,FALSE))</f>
        <v>土　庄</v>
      </c>
      <c r="G18" s="148" t="s">
        <v>2</v>
      </c>
      <c r="H18" s="9"/>
      <c r="I18" s="11"/>
      <c r="J18" s="13"/>
      <c r="K18" s="19"/>
      <c r="L18" s="16"/>
      <c r="M18" s="7"/>
      <c r="Y18" s="7"/>
      <c r="Z18" s="7"/>
      <c r="AA18" s="15"/>
      <c r="AB18" s="16"/>
      <c r="AC18" s="9"/>
      <c r="AD18" s="9"/>
      <c r="AE18" s="2">
        <f>VLOOKUP(AJ18,'勝ち上がり'!$F$2:$G$257,2,FALSE)</f>
        <v>248</v>
      </c>
      <c r="AF18" s="149" t="str">
        <f>IF(ISERROR(VLOOKUP(AE18,'名簿'!$A$1:$C$292,2,FALSE))=TRUE,"",VLOOKUP(AE18,'名簿'!$A$1:$C$292,2,FALSE))</f>
        <v>松　尾</v>
      </c>
      <c r="AG18" s="148" t="s">
        <v>1</v>
      </c>
      <c r="AH18" s="150" t="str">
        <f>IF(ISERROR(VLOOKUP(AE18,'名簿'!$A$1:$C$292,3,FALSE))=TRUE,"",VLOOKUP(AE18,'名簿'!$A$1:$C$292,3,FALSE))</f>
        <v>高松北</v>
      </c>
      <c r="AI18" s="148" t="s">
        <v>2</v>
      </c>
      <c r="AJ18" s="190">
        <v>16</v>
      </c>
    </row>
    <row r="19" spans="2:36" ht="48" customHeight="1" thickBot="1">
      <c r="B19" s="194"/>
      <c r="D19" s="149"/>
      <c r="E19" s="148"/>
      <c r="F19" s="150"/>
      <c r="G19" s="148"/>
      <c r="H19" s="7"/>
      <c r="I19" s="7"/>
      <c r="J19" s="15"/>
      <c r="K19" s="82"/>
      <c r="L19" s="16"/>
      <c r="M19" s="7"/>
      <c r="Q19" s="22"/>
      <c r="R19" s="25"/>
      <c r="T19" s="22"/>
      <c r="U19" s="25"/>
      <c r="Y19" s="7"/>
      <c r="Z19" s="7"/>
      <c r="AA19" s="7"/>
      <c r="AB19" s="82"/>
      <c r="AC19" s="12"/>
      <c r="AD19" s="17"/>
      <c r="AF19" s="149"/>
      <c r="AG19" s="148"/>
      <c r="AH19" s="150"/>
      <c r="AI19" s="148"/>
      <c r="AJ19" s="190"/>
    </row>
    <row r="20" spans="2:36" ht="48" customHeight="1" thickBot="1" thickTop="1">
      <c r="B20" s="194">
        <v>8</v>
      </c>
      <c r="C20" s="2">
        <f>VLOOKUP(B20,'勝ち上がり'!$F$2:$G$257,2,FALSE)</f>
        <v>240</v>
      </c>
      <c r="D20" s="149" t="str">
        <f>IF(ISERROR(VLOOKUP(C20,'名簿'!$A$1:$C$292,2,FALSE))=TRUE,"",VLOOKUP(C20,'名簿'!$A$1:$C$292,2,FALSE))</f>
        <v>峯　永</v>
      </c>
      <c r="E20" s="148" t="s">
        <v>1</v>
      </c>
      <c r="F20" s="150" t="str">
        <f>IF(ISERROR(VLOOKUP(C20,'名簿'!$A$1:$C$292,3,FALSE))=TRUE,"",VLOOKUP(C20,'名簿'!$A$1:$C$292,3,FALSE))</f>
        <v>観　一</v>
      </c>
      <c r="G20" s="148" t="s">
        <v>2</v>
      </c>
      <c r="H20" s="7"/>
      <c r="I20" s="7"/>
      <c r="J20" s="7"/>
      <c r="K20" s="83"/>
      <c r="L20" s="7"/>
      <c r="M20" s="7"/>
      <c r="Q20" s="25"/>
      <c r="R20" s="25"/>
      <c r="T20" s="25"/>
      <c r="U20" s="25"/>
      <c r="Y20" s="7"/>
      <c r="Z20" s="7"/>
      <c r="AA20" s="7"/>
      <c r="AB20" s="86"/>
      <c r="AC20" s="80"/>
      <c r="AD20" s="80"/>
      <c r="AE20" s="2">
        <f>VLOOKUP(AJ20,'勝ち上がり'!$F$2:$G$257,2,FALSE)</f>
        <v>137</v>
      </c>
      <c r="AF20" s="149" t="str">
        <f>IF(ISERROR(VLOOKUP(AE20,'名簿'!$A$1:$C$292,2,FALSE))=TRUE,"",VLOOKUP(AE20,'名簿'!$A$1:$C$292,2,FALSE))</f>
        <v>磯　村</v>
      </c>
      <c r="AG20" s="148" t="s">
        <v>1</v>
      </c>
      <c r="AH20" s="150" t="str">
        <f>IF(ISERROR(VLOOKUP(AE20,'名簿'!$A$1:$C$292,3,FALSE))=TRUE,"",VLOOKUP(AE20,'名簿'!$A$1:$C$292,3,FALSE))</f>
        <v>農　経</v>
      </c>
      <c r="AI20" s="148" t="s">
        <v>2</v>
      </c>
      <c r="AJ20" s="190">
        <v>17</v>
      </c>
    </row>
    <row r="21" spans="2:36" ht="48" customHeight="1" thickBot="1" thickTop="1">
      <c r="B21" s="194"/>
      <c r="D21" s="149"/>
      <c r="E21" s="148"/>
      <c r="F21" s="150"/>
      <c r="G21" s="148"/>
      <c r="H21" s="17"/>
      <c r="I21" s="10"/>
      <c r="J21" s="79"/>
      <c r="K21" s="88"/>
      <c r="L21" s="7"/>
      <c r="M21" s="7"/>
      <c r="Q21" s="22"/>
      <c r="R21" s="25"/>
      <c r="T21" s="22"/>
      <c r="U21" s="25"/>
      <c r="Y21" s="7"/>
      <c r="Z21" s="7"/>
      <c r="AA21" s="7"/>
      <c r="AB21" s="7"/>
      <c r="AC21" s="7"/>
      <c r="AD21" s="7"/>
      <c r="AF21" s="149"/>
      <c r="AG21" s="148"/>
      <c r="AH21" s="150"/>
      <c r="AI21" s="148"/>
      <c r="AJ21" s="190"/>
    </row>
    <row r="22" spans="2:40" ht="48" customHeight="1" thickBot="1" thickTop="1">
      <c r="B22" s="194">
        <v>9</v>
      </c>
      <c r="C22" s="2">
        <f>VLOOKUP(B22,'勝ち上がり'!$F$2:$G$257,2,FALSE)</f>
        <v>145</v>
      </c>
      <c r="D22" s="149" t="str">
        <f>IF(ISERROR(VLOOKUP(C22,'名簿'!$A$1:$C$292,2,FALSE))=TRUE,"",VLOOKUP(C22,'名簿'!$A$1:$C$292,2,FALSE))</f>
        <v>佐　薙</v>
      </c>
      <c r="E22" s="148" t="s">
        <v>1</v>
      </c>
      <c r="F22" s="150" t="str">
        <f>IF(ISERROR(VLOOKUP(C22,'名簿'!$A$1:$C$292,3,FALSE))=TRUE,"",VLOOKUP(C22,'名簿'!$A$1:$C$292,3,FALSE))</f>
        <v>琴　平</v>
      </c>
      <c r="G22" s="148" t="s">
        <v>2</v>
      </c>
      <c r="H22" s="80"/>
      <c r="I22" s="80"/>
      <c r="J22" s="83"/>
      <c r="K22" s="7"/>
      <c r="L22" s="7"/>
      <c r="M22" s="7"/>
      <c r="O22" s="24">
        <f>IF(Q19="","",IF(Q19&gt;T19,1,0)+IF(Q21&gt;T21,1,0)+IF(Q23&gt;T23,1,0)+IF(#REF!&gt;#REF!,1,0)+IF(#REF!&gt;#REF!,1,0))</f>
      </c>
      <c r="P22" s="24"/>
      <c r="Q22" s="25"/>
      <c r="R22" s="25"/>
      <c r="T22" s="25"/>
      <c r="U22" s="25"/>
      <c r="V22" s="24">
        <f>IF(Q19="","",IF(Q19&lt;T19,1,0)+IF(Q21&lt;T21,1,0)+IF(Q23&lt;T23,1,0)+IF(#REF!&lt;#REF!,1,0)+IF(#REF!&lt;#REF!,1,0))</f>
      </c>
      <c r="W22" s="24"/>
      <c r="Y22" s="7"/>
      <c r="Z22" s="7"/>
      <c r="AA22" s="7"/>
      <c r="AC22" s="5"/>
      <c r="AF22" s="77"/>
      <c r="AG22" s="2"/>
      <c r="AH22" s="77"/>
      <c r="AI22" s="2"/>
      <c r="AJ22" s="2"/>
      <c r="AK22" s="2"/>
      <c r="AL22" s="2"/>
      <c r="AM22" s="2"/>
      <c r="AN22" s="2"/>
    </row>
    <row r="23" spans="2:40" ht="48" customHeight="1" thickTop="1">
      <c r="B23" s="194"/>
      <c r="D23" s="149"/>
      <c r="E23" s="148"/>
      <c r="F23" s="150"/>
      <c r="G23" s="148"/>
      <c r="H23" s="7"/>
      <c r="I23" s="7"/>
      <c r="J23" s="7"/>
      <c r="K23" s="7"/>
      <c r="L23" s="7"/>
      <c r="M23" s="7"/>
      <c r="O23" s="24"/>
      <c r="P23" s="24"/>
      <c r="Q23" s="22"/>
      <c r="R23" s="25"/>
      <c r="T23" s="22"/>
      <c r="U23" s="25"/>
      <c r="V23" s="24"/>
      <c r="W23" s="24"/>
      <c r="Y23" s="7"/>
      <c r="Z23" s="7"/>
      <c r="AA23" s="7"/>
      <c r="AC23" s="5"/>
      <c r="AF23" s="77"/>
      <c r="AG23" s="2"/>
      <c r="AH23" s="77"/>
      <c r="AI23" s="2"/>
      <c r="AJ23" s="2"/>
      <c r="AK23" s="2"/>
      <c r="AL23" s="2"/>
      <c r="AM23" s="2"/>
      <c r="AN23" s="2"/>
    </row>
    <row r="24" ht="15" customHeight="1"/>
  </sheetData>
  <mergeCells count="91">
    <mergeCell ref="M15:Y15"/>
    <mergeCell ref="D1:AH1"/>
    <mergeCell ref="AF3:AJ3"/>
    <mergeCell ref="AF4:AJ4"/>
    <mergeCell ref="AG10:AG11"/>
    <mergeCell ref="AI10:AI11"/>
    <mergeCell ref="AH6:AH7"/>
    <mergeCell ref="AG8:AG9"/>
    <mergeCell ref="AI8:AI9"/>
    <mergeCell ref="AH8:AH9"/>
    <mergeCell ref="AH10:AH11"/>
    <mergeCell ref="AG6:AG7"/>
    <mergeCell ref="AI6:AI7"/>
    <mergeCell ref="AI12:AI13"/>
    <mergeCell ref="AG14:AG15"/>
    <mergeCell ref="AI14:AI15"/>
    <mergeCell ref="AH12:AH13"/>
    <mergeCell ref="AG12:AG13"/>
    <mergeCell ref="AH14:AH15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6:F7"/>
    <mergeCell ref="G6:G7"/>
    <mergeCell ref="E8:E9"/>
    <mergeCell ref="F8:F9"/>
    <mergeCell ref="G8:G9"/>
    <mergeCell ref="E6:E7"/>
    <mergeCell ref="D6:D7"/>
    <mergeCell ref="D8:D9"/>
    <mergeCell ref="D10:D11"/>
    <mergeCell ref="D12:D13"/>
    <mergeCell ref="AJ10:AJ11"/>
    <mergeCell ref="AJ12:AJ13"/>
    <mergeCell ref="D14:D15"/>
    <mergeCell ref="D16:D17"/>
    <mergeCell ref="F10:F11"/>
    <mergeCell ref="G10:G11"/>
    <mergeCell ref="E12:E13"/>
    <mergeCell ref="F12:F13"/>
    <mergeCell ref="G12:G13"/>
    <mergeCell ref="E10:E11"/>
    <mergeCell ref="AJ20:AJ21"/>
    <mergeCell ref="AF20:AF21"/>
    <mergeCell ref="AG20:AG21"/>
    <mergeCell ref="AI20:AI21"/>
    <mergeCell ref="AH20:AH21"/>
    <mergeCell ref="B18:B19"/>
    <mergeCell ref="B20:B21"/>
    <mergeCell ref="B22:B23"/>
    <mergeCell ref="D20:D21"/>
    <mergeCell ref="D22:D23"/>
    <mergeCell ref="D18:D19"/>
    <mergeCell ref="B6:B7"/>
    <mergeCell ref="B16:B17"/>
    <mergeCell ref="B8:B9"/>
    <mergeCell ref="B10:B11"/>
    <mergeCell ref="B12:B13"/>
    <mergeCell ref="B14:B15"/>
    <mergeCell ref="AJ16:AJ17"/>
    <mergeCell ref="AJ18:AJ19"/>
    <mergeCell ref="AF16:AF17"/>
    <mergeCell ref="AF18:AF19"/>
    <mergeCell ref="AG16:AG17"/>
    <mergeCell ref="AI16:AI17"/>
    <mergeCell ref="AH18:AH19"/>
    <mergeCell ref="AG18:AG19"/>
    <mergeCell ref="AH16:AH17"/>
    <mergeCell ref="AI18:AI19"/>
    <mergeCell ref="I3:AC3"/>
    <mergeCell ref="I4:AC4"/>
    <mergeCell ref="AF14:AF15"/>
    <mergeCell ref="AJ14:AJ15"/>
    <mergeCell ref="AF6:AF7"/>
    <mergeCell ref="AF8:AF9"/>
    <mergeCell ref="AF10:AF11"/>
    <mergeCell ref="AF12:AF13"/>
    <mergeCell ref="AJ6:AJ7"/>
    <mergeCell ref="AJ8:AJ9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72"/>
  <sheetViews>
    <sheetView view="pageBreakPreview" zoomScale="85" zoomScaleNormal="55" zoomScaleSheetLayoutView="85" workbookViewId="0" topLeftCell="A1">
      <selection activeCell="Q82" sqref="Q8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4.625" style="2" hidden="1" customWidth="1"/>
    <col min="4" max="4" width="11.75390625" style="96" customWidth="1"/>
    <col min="5" max="5" width="1.625" style="97" customWidth="1"/>
    <col min="6" max="6" width="6.625" style="98" customWidth="1"/>
    <col min="7" max="7" width="1.625" style="97" customWidth="1"/>
    <col min="8" max="14" width="4.375" style="4" customWidth="1"/>
    <col min="15" max="23" width="2.625" style="4" hidden="1" customWidth="1"/>
    <col min="24" max="30" width="4.375" style="4" customWidth="1"/>
    <col min="31" max="31" width="4.25390625" style="4" hidden="1" customWidth="1"/>
    <col min="32" max="32" width="11.75390625" style="96" customWidth="1"/>
    <col min="33" max="33" width="1.625" style="97" customWidth="1"/>
    <col min="34" max="34" width="6.625" style="98" customWidth="1"/>
    <col min="35" max="35" width="1.625" style="97" customWidth="1"/>
    <col min="36" max="36" width="4.125" style="5" customWidth="1"/>
    <col min="37" max="38" width="2.625" style="4" customWidth="1"/>
    <col min="39" max="39" width="4.125" style="5" customWidth="1"/>
    <col min="40" max="40" width="5.375" style="4" hidden="1" customWidth="1"/>
    <col min="41" max="41" width="11.75390625" style="96" customWidth="1"/>
    <col min="42" max="42" width="1.625" style="97" customWidth="1"/>
    <col min="43" max="43" width="6.625" style="102" customWidth="1"/>
    <col min="44" max="44" width="1.625" style="103" customWidth="1"/>
    <col min="45" max="49" width="4.375" style="2" customWidth="1"/>
    <col min="50" max="51" width="4.375" style="4" customWidth="1"/>
    <col min="52" max="60" width="2.625" style="4" hidden="1" customWidth="1"/>
    <col min="61" max="62" width="4.375" style="4" customWidth="1"/>
    <col min="63" max="67" width="4.375" style="2" customWidth="1"/>
    <col min="68" max="68" width="3.75390625" style="2" hidden="1" customWidth="1"/>
    <col min="69" max="69" width="11.75390625" style="104" customWidth="1"/>
    <col min="70" max="70" width="1.625" style="103" customWidth="1"/>
    <col min="71" max="71" width="6.625" style="102" customWidth="1"/>
    <col min="72" max="72" width="1.625" style="103" customWidth="1"/>
    <col min="73" max="73" width="4.125" style="1" customWidth="1"/>
    <col min="74" max="74" width="2.625" style="2" customWidth="1"/>
    <col min="75" max="16384" width="9.00390625" style="2" customWidth="1"/>
  </cols>
  <sheetData>
    <row r="1" spans="4:73" ht="30" customHeight="1">
      <c r="D1" s="174" t="s">
        <v>297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8"/>
      <c r="BT1" s="185"/>
      <c r="BU1" s="185"/>
    </row>
    <row r="2" spans="43:73" ht="15">
      <c r="AQ2" s="98"/>
      <c r="AR2" s="97"/>
      <c r="AS2" s="4"/>
      <c r="AT2" s="4"/>
      <c r="AU2" s="4"/>
      <c r="AV2" s="4"/>
      <c r="AW2" s="4"/>
      <c r="BK2" s="4"/>
      <c r="BL2" s="4"/>
      <c r="BM2" s="4"/>
      <c r="BN2" s="4"/>
      <c r="BO2" s="4"/>
      <c r="BP2" s="4"/>
      <c r="BQ2" s="96"/>
      <c r="BR2" s="97"/>
      <c r="BS2" s="98"/>
      <c r="BT2" s="97"/>
      <c r="BU2" s="5"/>
    </row>
    <row r="3" spans="31:73" ht="24.75" customHeight="1">
      <c r="AE3" s="177" t="s">
        <v>3</v>
      </c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97"/>
      <c r="AS3" s="4"/>
      <c r="AT3" s="4"/>
      <c r="AU3" s="4"/>
      <c r="AV3" s="4"/>
      <c r="AW3" s="4"/>
      <c r="BK3" s="4"/>
      <c r="BL3" s="4"/>
      <c r="BM3" s="176" t="s">
        <v>119</v>
      </c>
      <c r="BN3" s="175"/>
      <c r="BO3" s="175"/>
      <c r="BP3" s="175"/>
      <c r="BQ3" s="175"/>
      <c r="BR3" s="175"/>
      <c r="BS3" s="175"/>
      <c r="BT3" s="175"/>
      <c r="BU3" s="175"/>
    </row>
    <row r="4" spans="32:73" ht="15">
      <c r="AF4" s="148" t="s">
        <v>296</v>
      </c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BM4" s="157" t="s">
        <v>0</v>
      </c>
      <c r="BN4" s="175"/>
      <c r="BO4" s="175"/>
      <c r="BP4" s="175"/>
      <c r="BQ4" s="175"/>
      <c r="BR4" s="175"/>
      <c r="BS4" s="175"/>
      <c r="BT4" s="175"/>
      <c r="BU4" s="175"/>
    </row>
    <row r="5" ht="15">
      <c r="X5" s="109"/>
    </row>
    <row r="6" spans="2:73" ht="12" customHeight="1" thickBot="1">
      <c r="B6" s="194">
        <v>1</v>
      </c>
      <c r="C6" s="156">
        <f>VLOOKUP(B6,'勝ち上がり'!$F$2:$G$257,2,FALSE)</f>
        <v>129</v>
      </c>
      <c r="D6" s="154" t="str">
        <f>IF(ISERROR(VLOOKUP(C6,'名簿'!$A$1:$C$292,2,FALSE))=TRUE,"",VLOOKUP(C6,'名簿'!$A$1:$C$292,2,FALSE))</f>
        <v>石　川侑</v>
      </c>
      <c r="E6" s="191" t="s">
        <v>1</v>
      </c>
      <c r="F6" s="155" t="str">
        <f>IF(ISERROR(VLOOKUP(C6,'名簿'!$A$1:$C$292,3,FALSE))=TRUE,"",VLOOKUP(C6,'名簿'!$A$1:$C$292,3,FALSE))</f>
        <v>英　明</v>
      </c>
      <c r="G6" s="191" t="s">
        <v>2</v>
      </c>
      <c r="H6" s="9"/>
      <c r="I6" s="9"/>
      <c r="J6" s="7"/>
      <c r="K6" s="7"/>
      <c r="L6" s="7"/>
      <c r="M6" s="7"/>
      <c r="Q6" s="94"/>
      <c r="R6" s="195"/>
      <c r="S6" s="195"/>
      <c r="T6" s="195"/>
      <c r="U6" s="94"/>
      <c r="Y6" s="7"/>
      <c r="Z6" s="7"/>
      <c r="AA6" s="7"/>
      <c r="AB6" s="7"/>
      <c r="AC6" s="7"/>
      <c r="AD6" s="80"/>
      <c r="AE6" s="156">
        <f>VLOOKUP(AJ6,'勝ち上がり'!$F$2:$G$257,2,FALSE)</f>
        <v>252</v>
      </c>
      <c r="AF6" s="154" t="str">
        <f>IF(ISERROR(VLOOKUP(AE6,'名簿'!$A$1:$C$292,2,FALSE))=TRUE,"",VLOOKUP(AE6,'名簿'!$A$1:$C$292,2,FALSE))</f>
        <v>小　河</v>
      </c>
      <c r="AG6" s="191" t="s">
        <v>1</v>
      </c>
      <c r="AH6" s="155" t="str">
        <f>IF(ISERROR(VLOOKUP(AE6,'名簿'!$A$1:$C$292,3,FALSE))=TRUE,"",VLOOKUP(AE6,'名簿'!$A$1:$C$292,3,FALSE))</f>
        <v>飯　山</v>
      </c>
      <c r="AI6" s="191" t="s">
        <v>2</v>
      </c>
      <c r="AJ6" s="190">
        <v>32</v>
      </c>
      <c r="AM6" s="190">
        <v>64</v>
      </c>
      <c r="AN6" s="156">
        <f>VLOOKUP(AM6,'勝ち上がり'!$F$2:$G$257,2,FALSE)</f>
        <v>254</v>
      </c>
      <c r="AO6" s="154" t="str">
        <f>IF(ISERROR(VLOOKUP(AN6,'名簿'!$A$1:$C$292,2,FALSE))=TRUE,"",VLOOKUP(AN6,'名簿'!$A$1:$C$292,2,FALSE))</f>
        <v>市　場</v>
      </c>
      <c r="AP6" s="191" t="s">
        <v>1</v>
      </c>
      <c r="AQ6" s="155" t="str">
        <f>IF(ISERROR(VLOOKUP(AN6,'名簿'!$A$1:$C$292,3,FALSE))=TRUE,"",VLOOKUP(AN6,'名簿'!$A$1:$C$292,3,FALSE))</f>
        <v>多度津</v>
      </c>
      <c r="AR6" s="158" t="s">
        <v>2</v>
      </c>
      <c r="AS6" s="80"/>
      <c r="AT6" s="7"/>
      <c r="AU6" s="7"/>
      <c r="AV6" s="7"/>
      <c r="AW6" s="7"/>
      <c r="AX6" s="7"/>
      <c r="BJ6" s="7"/>
      <c r="BK6" s="7"/>
      <c r="BL6" s="7"/>
      <c r="BM6" s="7"/>
      <c r="BN6" s="7"/>
      <c r="BO6" s="9"/>
      <c r="BP6" s="156">
        <f>VLOOKUP(BU6,'勝ち上がり'!$F$2:$G$257,2,FALSE)</f>
        <v>250</v>
      </c>
      <c r="BQ6" s="154" t="str">
        <f>IF(ISERROR(VLOOKUP(BP6,'名簿'!$A$1:$C$292,2,FALSE))=TRUE,"",VLOOKUP(BP6,'名簿'!$A$1:$C$292,2,FALSE))</f>
        <v>矢　野</v>
      </c>
      <c r="BR6" s="191" t="s">
        <v>1</v>
      </c>
      <c r="BS6" s="155" t="str">
        <f>IF(ISERROR(VLOOKUP(BP6,'名簿'!$A$1:$C$292,3,FALSE))=TRUE,"",VLOOKUP(BP6,'名簿'!$A$1:$C$292,3,FALSE))</f>
        <v>琴　平</v>
      </c>
      <c r="BT6" s="158" t="s">
        <v>2</v>
      </c>
      <c r="BU6" s="194">
        <v>96</v>
      </c>
    </row>
    <row r="7" spans="2:73" ht="12" customHeight="1" thickBot="1" thickTop="1">
      <c r="B7" s="194"/>
      <c r="C7" s="156"/>
      <c r="D7" s="154"/>
      <c r="E7" s="191"/>
      <c r="F7" s="155"/>
      <c r="G7" s="191"/>
      <c r="H7" s="7"/>
      <c r="I7" s="7"/>
      <c r="J7" s="79"/>
      <c r="K7" s="7"/>
      <c r="L7" s="7"/>
      <c r="M7" s="7"/>
      <c r="Q7" s="94"/>
      <c r="R7" s="195"/>
      <c r="S7" s="195"/>
      <c r="T7" s="195"/>
      <c r="U7" s="94"/>
      <c r="Y7" s="7"/>
      <c r="Z7" s="7"/>
      <c r="AA7" s="7"/>
      <c r="AB7" s="7"/>
      <c r="AC7" s="87"/>
      <c r="AD7" s="7"/>
      <c r="AE7" s="156"/>
      <c r="AF7" s="154"/>
      <c r="AG7" s="191"/>
      <c r="AH7" s="155"/>
      <c r="AI7" s="191"/>
      <c r="AJ7" s="190"/>
      <c r="AM7" s="190"/>
      <c r="AN7" s="156"/>
      <c r="AO7" s="154"/>
      <c r="AP7" s="191"/>
      <c r="AQ7" s="155"/>
      <c r="AR7" s="158"/>
      <c r="AS7" s="7"/>
      <c r="AT7" s="81"/>
      <c r="AU7" s="7"/>
      <c r="AV7" s="7"/>
      <c r="AW7" s="7"/>
      <c r="AX7" s="7"/>
      <c r="BJ7" s="7"/>
      <c r="BK7" s="7"/>
      <c r="BL7" s="7"/>
      <c r="BM7" s="7"/>
      <c r="BN7" s="78"/>
      <c r="BO7" s="12"/>
      <c r="BP7" s="156"/>
      <c r="BQ7" s="154"/>
      <c r="BR7" s="191"/>
      <c r="BS7" s="155"/>
      <c r="BT7" s="158"/>
      <c r="BU7" s="194"/>
    </row>
    <row r="8" spans="2:73" ht="12" customHeight="1" thickBot="1" thickTop="1">
      <c r="B8" s="194">
        <v>2</v>
      </c>
      <c r="C8" s="156">
        <f>VLOOKUP(B8,'勝ち上がり'!$F$2:$G$257,2,FALSE)</f>
        <v>65</v>
      </c>
      <c r="D8" s="154" t="str">
        <f>IF(ISERROR(VLOOKUP(C8,'名簿'!$A$1:$C$292,2,FALSE))=TRUE,"",VLOOKUP(C8,'名簿'!$A$1:$C$292,2,FALSE))</f>
        <v>今　川</v>
      </c>
      <c r="E8" s="191" t="s">
        <v>1</v>
      </c>
      <c r="F8" s="155" t="str">
        <f>IF(ISERROR(VLOOKUP(C8,'名簿'!$A$1:$C$292,3,FALSE))=TRUE,"",VLOOKUP(C8,'名簿'!$A$1:$C$292,3,FALSE))</f>
        <v>三豊工</v>
      </c>
      <c r="G8" s="191" t="s">
        <v>2</v>
      </c>
      <c r="H8" s="7"/>
      <c r="I8" s="7"/>
      <c r="J8" s="83"/>
      <c r="K8" s="88"/>
      <c r="L8" s="7"/>
      <c r="M8" s="7"/>
      <c r="Q8" s="94"/>
      <c r="R8" s="195"/>
      <c r="S8" s="195"/>
      <c r="T8" s="195"/>
      <c r="U8" s="94"/>
      <c r="Y8" s="7"/>
      <c r="Z8" s="7"/>
      <c r="AA8" s="7"/>
      <c r="AB8" s="7"/>
      <c r="AC8" s="19"/>
      <c r="AD8" s="14"/>
      <c r="AE8" s="156">
        <f>VLOOKUP(AJ8,'勝ち上がり'!$F$2:$G$257,2,FALSE)</f>
        <v>124</v>
      </c>
      <c r="AF8" s="154" t="str">
        <f>IF(ISERROR(VLOOKUP(AE8,'名簿'!$A$1:$C$292,2,FALSE))=TRUE,"",VLOOKUP(AE8,'名簿'!$A$1:$C$292,2,FALSE))</f>
        <v>真　木</v>
      </c>
      <c r="AG8" s="191" t="s">
        <v>1</v>
      </c>
      <c r="AH8" s="155" t="str">
        <f>IF(ISERROR(VLOOKUP(AE8,'名簿'!$A$1:$C$292,3,FALSE))=TRUE,"",VLOOKUP(AE8,'名簿'!$A$1:$C$292,3,FALSE))</f>
        <v>丸城西</v>
      </c>
      <c r="AI8" s="191" t="s">
        <v>2</v>
      </c>
      <c r="AJ8" s="190">
        <v>33</v>
      </c>
      <c r="AM8" s="190">
        <v>65</v>
      </c>
      <c r="AN8" s="156">
        <f>VLOOKUP(AM8,'勝ち上がり'!$F$2:$G$257,2,FALSE)</f>
        <v>131</v>
      </c>
      <c r="AO8" s="154" t="str">
        <f>IF(ISERROR(VLOOKUP(AN8,'名簿'!$A$1:$C$292,2,FALSE))=TRUE,"",VLOOKUP(AN8,'名簿'!$A$1:$C$292,2,FALSE))</f>
        <v>筒　井</v>
      </c>
      <c r="AP8" s="191" t="s">
        <v>1</v>
      </c>
      <c r="AQ8" s="155" t="str">
        <f>IF(ISERROR(VLOOKUP(AN8,'名簿'!$A$1:$C$292,3,FALSE))=TRUE,"",VLOOKUP(AN8,'名簿'!$A$1:$C$292,3,FALSE))</f>
        <v>琴　平</v>
      </c>
      <c r="AR8" s="158" t="s">
        <v>2</v>
      </c>
      <c r="AS8" s="11"/>
      <c r="AT8" s="19"/>
      <c r="AU8" s="7"/>
      <c r="AV8" s="7"/>
      <c r="AW8" s="7"/>
      <c r="AX8" s="7"/>
      <c r="BJ8" s="7"/>
      <c r="BK8" s="7"/>
      <c r="BL8" s="7"/>
      <c r="BM8" s="7"/>
      <c r="BN8" s="89"/>
      <c r="BO8" s="80"/>
      <c r="BP8" s="156">
        <f>VLOOKUP(BU8,'勝ち上がり'!$F$2:$G$257,2,FALSE)</f>
        <v>122</v>
      </c>
      <c r="BQ8" s="154" t="str">
        <f>IF(ISERROR(VLOOKUP(BP8,'名簿'!$A$1:$C$292,2,FALSE))=TRUE,"",VLOOKUP(BP8,'名簿'!$A$1:$C$292,2,FALSE))</f>
        <v>岡　田航</v>
      </c>
      <c r="BR8" s="158" t="s">
        <v>1</v>
      </c>
      <c r="BS8" s="155" t="str">
        <f>IF(ISERROR(VLOOKUP(BP8,'名簿'!$A$1:$C$292,3,FALSE))=TRUE,"",VLOOKUP(BP8,'名簿'!$A$1:$C$292,3,FALSE))</f>
        <v>土　庄</v>
      </c>
      <c r="BT8" s="158" t="s">
        <v>2</v>
      </c>
      <c r="BU8" s="194">
        <v>97</v>
      </c>
    </row>
    <row r="9" spans="2:73" ht="12" customHeight="1" thickBot="1" thickTop="1">
      <c r="B9" s="194"/>
      <c r="C9" s="156"/>
      <c r="D9" s="154"/>
      <c r="E9" s="191"/>
      <c r="F9" s="155"/>
      <c r="G9" s="191"/>
      <c r="H9" s="10"/>
      <c r="I9" s="79"/>
      <c r="J9" s="88"/>
      <c r="K9" s="88"/>
      <c r="L9" s="7"/>
      <c r="M9" s="7"/>
      <c r="Q9" s="94"/>
      <c r="R9" s="195"/>
      <c r="S9" s="195"/>
      <c r="T9" s="195"/>
      <c r="U9" s="94"/>
      <c r="Y9" s="7"/>
      <c r="Z9" s="7"/>
      <c r="AA9" s="7"/>
      <c r="AB9" s="78"/>
      <c r="AC9" s="16"/>
      <c r="AD9" s="17"/>
      <c r="AE9" s="156"/>
      <c r="AF9" s="154"/>
      <c r="AG9" s="191"/>
      <c r="AH9" s="155"/>
      <c r="AI9" s="191"/>
      <c r="AJ9" s="190"/>
      <c r="AM9" s="190"/>
      <c r="AN9" s="156"/>
      <c r="AO9" s="154"/>
      <c r="AP9" s="191"/>
      <c r="AQ9" s="155"/>
      <c r="AR9" s="158"/>
      <c r="AS9" s="7"/>
      <c r="AT9" s="15"/>
      <c r="AU9" s="79"/>
      <c r="AV9" s="7"/>
      <c r="AW9" s="7"/>
      <c r="AX9" s="7"/>
      <c r="BJ9" s="7"/>
      <c r="BK9" s="7"/>
      <c r="BL9" s="7"/>
      <c r="BM9" s="78"/>
      <c r="BN9" s="16"/>
      <c r="BO9" s="7"/>
      <c r="BP9" s="156"/>
      <c r="BQ9" s="154"/>
      <c r="BR9" s="158"/>
      <c r="BS9" s="155"/>
      <c r="BT9" s="158"/>
      <c r="BU9" s="194"/>
    </row>
    <row r="10" spans="2:73" ht="12" customHeight="1" thickBot="1" thickTop="1">
      <c r="B10" s="194">
        <v>3</v>
      </c>
      <c r="C10" s="156">
        <f>VLOOKUP(B10,'勝ち上がり'!$F$2:$G$257,2,FALSE)</f>
        <v>64</v>
      </c>
      <c r="D10" s="154" t="str">
        <f>IF(ISERROR(VLOOKUP(C10,'名簿'!$A$1:$C$292,2,FALSE))=TRUE,"",VLOOKUP(C10,'名簿'!$A$1:$C$292,2,FALSE))</f>
        <v>山　上</v>
      </c>
      <c r="E10" s="191" t="s">
        <v>1</v>
      </c>
      <c r="F10" s="155" t="str">
        <f>IF(ISERROR(VLOOKUP(C10,'名簿'!$A$1:$C$292,3,FALSE))=TRUE,"",VLOOKUP(C10,'名簿'!$A$1:$C$292,3,FALSE))</f>
        <v>丸　亀</v>
      </c>
      <c r="G10" s="191" t="s">
        <v>2</v>
      </c>
      <c r="H10" s="80"/>
      <c r="I10" s="83"/>
      <c r="J10" s="7"/>
      <c r="K10" s="88"/>
      <c r="L10" s="7"/>
      <c r="M10" s="7"/>
      <c r="Q10" s="94"/>
      <c r="R10" s="195"/>
      <c r="S10" s="195"/>
      <c r="T10" s="195"/>
      <c r="U10" s="94"/>
      <c r="Y10" s="7"/>
      <c r="Z10" s="7"/>
      <c r="AA10" s="7"/>
      <c r="AB10" s="89"/>
      <c r="AC10" s="7"/>
      <c r="AD10" s="80"/>
      <c r="AE10" s="156">
        <f>VLOOKUP(AJ10,'勝ち上がり'!$F$2:$G$257,2,FALSE)</f>
        <v>188</v>
      </c>
      <c r="AF10" s="154" t="str">
        <f>IF(ISERROR(VLOOKUP(AE10,'名簿'!$A$1:$C$292,2,FALSE))=TRUE,"",VLOOKUP(AE10,'名簿'!$A$1:$C$292,2,FALSE))</f>
        <v>岡　田</v>
      </c>
      <c r="AG10" s="191" t="s">
        <v>1</v>
      </c>
      <c r="AH10" s="155" t="str">
        <f>IF(ISERROR(VLOOKUP(AE10,'名簿'!$A$1:$C$292,3,FALSE))=TRUE,"",VLOOKUP(AE10,'名簿'!$A$1:$C$292,3,FALSE))</f>
        <v>高松一</v>
      </c>
      <c r="AI10" s="191" t="s">
        <v>2</v>
      </c>
      <c r="AJ10" s="190">
        <v>34</v>
      </c>
      <c r="AM10" s="190">
        <v>66</v>
      </c>
      <c r="AN10" s="156">
        <f>VLOOKUP(AM10,'勝ち上がり'!$F$2:$G$257,2,FALSE)</f>
        <v>190</v>
      </c>
      <c r="AO10" s="154" t="str">
        <f>IF(ISERROR(VLOOKUP(AN10,'名簿'!$A$1:$C$292,2,FALSE))=TRUE,"",VLOOKUP(AN10,'名簿'!$A$1:$C$292,2,FALSE))</f>
        <v>上　池</v>
      </c>
      <c r="AP10" s="191" t="s">
        <v>1</v>
      </c>
      <c r="AQ10" s="155" t="str">
        <f>IF(ISERROR(VLOOKUP(AN10,'名簿'!$A$1:$C$292,3,FALSE))=TRUE,"",VLOOKUP(AN10,'名簿'!$A$1:$C$292,3,FALSE))</f>
        <v>高松西</v>
      </c>
      <c r="AR10" s="158" t="s">
        <v>2</v>
      </c>
      <c r="AS10" s="7"/>
      <c r="AT10" s="7"/>
      <c r="AU10" s="83"/>
      <c r="AV10" s="88"/>
      <c r="AW10" s="7"/>
      <c r="AX10" s="7"/>
      <c r="BJ10" s="7"/>
      <c r="BK10" s="7"/>
      <c r="BL10" s="90"/>
      <c r="BM10" s="86"/>
      <c r="BN10" s="7"/>
      <c r="BO10" s="9"/>
      <c r="BP10" s="156">
        <f>VLOOKUP(BU10,'勝ち上がり'!$F$2:$G$257,2,FALSE)</f>
        <v>186</v>
      </c>
      <c r="BQ10" s="154" t="str">
        <f>IF(ISERROR(VLOOKUP(BP10,'名簿'!$A$1:$C$292,2,FALSE))=TRUE,"",VLOOKUP(BP10,'名簿'!$A$1:$C$292,2,FALSE))</f>
        <v>杉　原</v>
      </c>
      <c r="BR10" s="158" t="s">
        <v>1</v>
      </c>
      <c r="BS10" s="155" t="str">
        <f>IF(ISERROR(VLOOKUP(BP10,'名簿'!$A$1:$C$292,3,FALSE))=TRUE,"",VLOOKUP(BP10,'名簿'!$A$1:$C$292,3,FALSE))</f>
        <v>飯　山</v>
      </c>
      <c r="BT10" s="158" t="s">
        <v>2</v>
      </c>
      <c r="BU10" s="194">
        <v>98</v>
      </c>
    </row>
    <row r="11" spans="2:73" ht="12" customHeight="1" thickBot="1" thickTop="1">
      <c r="B11" s="194"/>
      <c r="C11" s="156"/>
      <c r="D11" s="154"/>
      <c r="E11" s="191"/>
      <c r="F11" s="155"/>
      <c r="G11" s="191"/>
      <c r="H11" s="7"/>
      <c r="I11" s="7"/>
      <c r="J11" s="7"/>
      <c r="K11" s="81"/>
      <c r="L11" s="7"/>
      <c r="M11" s="7"/>
      <c r="Q11" s="95"/>
      <c r="R11" s="196"/>
      <c r="S11" s="196"/>
      <c r="T11" s="196"/>
      <c r="U11" s="95"/>
      <c r="Y11" s="7"/>
      <c r="Z11" s="7"/>
      <c r="AA11" s="7"/>
      <c r="AB11" s="91"/>
      <c r="AC11" s="87"/>
      <c r="AD11" s="7"/>
      <c r="AE11" s="156"/>
      <c r="AF11" s="154"/>
      <c r="AG11" s="191"/>
      <c r="AH11" s="155"/>
      <c r="AI11" s="191"/>
      <c r="AJ11" s="190"/>
      <c r="AM11" s="190"/>
      <c r="AN11" s="156"/>
      <c r="AO11" s="154"/>
      <c r="AP11" s="191"/>
      <c r="AQ11" s="155"/>
      <c r="AR11" s="158"/>
      <c r="AS11" s="10"/>
      <c r="AT11" s="79"/>
      <c r="AU11" s="88"/>
      <c r="AV11" s="88"/>
      <c r="AW11" s="7"/>
      <c r="AX11" s="7"/>
      <c r="BJ11" s="7"/>
      <c r="BK11" s="7"/>
      <c r="BL11" s="90"/>
      <c r="BM11" s="90"/>
      <c r="BN11" s="78"/>
      <c r="BO11" s="12"/>
      <c r="BP11" s="156"/>
      <c r="BQ11" s="154"/>
      <c r="BR11" s="158"/>
      <c r="BS11" s="155"/>
      <c r="BT11" s="158"/>
      <c r="BU11" s="194"/>
    </row>
    <row r="12" spans="2:73" ht="12" customHeight="1" thickBot="1" thickTop="1">
      <c r="B12" s="194">
        <v>4</v>
      </c>
      <c r="C12" s="156">
        <f>VLOOKUP(B12,'勝ち上がり'!$F$2:$G$257,2,FALSE)</f>
        <v>224</v>
      </c>
      <c r="D12" s="154" t="str">
        <f>IF(ISERROR(VLOOKUP(C12,'名簿'!$A$1:$C$292,2,FALSE))=TRUE,"",VLOOKUP(C12,'名簿'!$A$1:$C$292,2,FALSE))</f>
        <v>松　浦</v>
      </c>
      <c r="E12" s="191" t="s">
        <v>1</v>
      </c>
      <c r="F12" s="155" t="str">
        <f>IF(ISERROR(VLOOKUP(C12,'名簿'!$A$1:$C$292,3,FALSE))=TRUE,"",VLOOKUP(C12,'名簿'!$A$1:$C$292,3,FALSE))</f>
        <v>多度津</v>
      </c>
      <c r="G12" s="191" t="s">
        <v>2</v>
      </c>
      <c r="H12" s="7"/>
      <c r="I12" s="7"/>
      <c r="J12" s="15"/>
      <c r="K12" s="16"/>
      <c r="L12" s="88"/>
      <c r="M12" s="7"/>
      <c r="Q12" s="95"/>
      <c r="R12" s="196"/>
      <c r="S12" s="196"/>
      <c r="T12" s="196"/>
      <c r="U12" s="95"/>
      <c r="Y12" s="7"/>
      <c r="Z12" s="7"/>
      <c r="AA12" s="7"/>
      <c r="AB12" s="16"/>
      <c r="AC12" s="15"/>
      <c r="AD12" s="14"/>
      <c r="AE12" s="156">
        <f>VLOOKUP(AJ12,'勝ち上がり'!$F$2:$G$257,2,FALSE)</f>
        <v>197</v>
      </c>
      <c r="AF12" s="154" t="str">
        <f>IF(ISERROR(VLOOKUP(AE12,'名簿'!$A$1:$C$292,2,FALSE))=TRUE,"",VLOOKUP(AE12,'名簿'!$A$1:$C$292,2,FALSE))</f>
        <v>寺　本</v>
      </c>
      <c r="AG12" s="191" t="s">
        <v>1</v>
      </c>
      <c r="AH12" s="155" t="str">
        <f>IF(ISERROR(VLOOKUP(AE12,'名簿'!$A$1:$C$292,3,FALSE))=TRUE,"",VLOOKUP(AE12,'名簿'!$A$1:$C$292,3,FALSE))</f>
        <v>高松西</v>
      </c>
      <c r="AI12" s="191" t="s">
        <v>2</v>
      </c>
      <c r="AJ12" s="190">
        <v>35</v>
      </c>
      <c r="AM12" s="190">
        <v>67</v>
      </c>
      <c r="AN12" s="156">
        <f>VLOOKUP(AM12,'勝ち上がり'!$F$2:$G$257,2,FALSE)</f>
        <v>62</v>
      </c>
      <c r="AO12" s="154" t="str">
        <f>IF(ISERROR(VLOOKUP(AN12,'名簿'!$A$1:$C$292,2,FALSE))=TRUE,"",VLOOKUP(AN12,'名簿'!$A$1:$C$292,2,FALSE))</f>
        <v>髙　橋</v>
      </c>
      <c r="AP12" s="191" t="s">
        <v>1</v>
      </c>
      <c r="AQ12" s="155" t="str">
        <f>IF(ISERROR(VLOOKUP(AN12,'名簿'!$A$1:$C$292,3,FALSE))=TRUE,"",VLOOKUP(AN12,'名簿'!$A$1:$C$292,3,FALSE))</f>
        <v>高松北</v>
      </c>
      <c r="AR12" s="158" t="s">
        <v>2</v>
      </c>
      <c r="AS12" s="80"/>
      <c r="AT12" s="83"/>
      <c r="AU12" s="7"/>
      <c r="AV12" s="88"/>
      <c r="AW12" s="7"/>
      <c r="AX12" s="7"/>
      <c r="BJ12" s="7"/>
      <c r="BK12" s="7"/>
      <c r="BL12" s="90"/>
      <c r="BM12" s="7"/>
      <c r="BN12" s="86"/>
      <c r="BO12" s="80"/>
      <c r="BP12" s="156">
        <f>VLOOKUP(BU12,'勝ち上がり'!$F$2:$G$257,2,FALSE)</f>
        <v>199</v>
      </c>
      <c r="BQ12" s="154" t="str">
        <f>IF(ISERROR(VLOOKUP(BP12,'名簿'!$A$1:$C$292,2,FALSE))=TRUE,"",VLOOKUP(BP12,'名簿'!$A$1:$C$292,2,FALSE))</f>
        <v>吉　野</v>
      </c>
      <c r="BR12" s="158" t="s">
        <v>1</v>
      </c>
      <c r="BS12" s="155" t="str">
        <f>IF(ISERROR(VLOOKUP(BP12,'名簿'!$A$1:$C$292,3,FALSE))=TRUE,"",VLOOKUP(BP12,'名簿'!$A$1:$C$292,3,FALSE))</f>
        <v>高桜井</v>
      </c>
      <c r="BT12" s="158" t="s">
        <v>2</v>
      </c>
      <c r="BU12" s="194">
        <v>99</v>
      </c>
    </row>
    <row r="13" spans="2:73" ht="12" customHeight="1" thickBot="1" thickTop="1">
      <c r="B13" s="194"/>
      <c r="C13" s="156"/>
      <c r="D13" s="154"/>
      <c r="E13" s="191"/>
      <c r="F13" s="155"/>
      <c r="G13" s="191"/>
      <c r="H13" s="10"/>
      <c r="I13" s="79"/>
      <c r="J13" s="15"/>
      <c r="K13" s="16"/>
      <c r="L13" s="88"/>
      <c r="M13" s="7"/>
      <c r="Q13" s="95"/>
      <c r="R13" s="196"/>
      <c r="S13" s="196"/>
      <c r="T13" s="196"/>
      <c r="U13" s="95"/>
      <c r="Y13" s="7"/>
      <c r="Z13" s="7"/>
      <c r="AA13" s="78"/>
      <c r="AB13" s="16"/>
      <c r="AC13" s="7"/>
      <c r="AD13" s="17"/>
      <c r="AE13" s="156"/>
      <c r="AF13" s="154"/>
      <c r="AG13" s="191"/>
      <c r="AH13" s="155"/>
      <c r="AI13" s="191"/>
      <c r="AJ13" s="190"/>
      <c r="AM13" s="190"/>
      <c r="AN13" s="156"/>
      <c r="AO13" s="154"/>
      <c r="AP13" s="191"/>
      <c r="AQ13" s="155"/>
      <c r="AR13" s="158"/>
      <c r="AS13" s="7"/>
      <c r="AT13" s="7"/>
      <c r="AU13" s="7"/>
      <c r="AV13" s="81"/>
      <c r="AW13" s="7"/>
      <c r="AX13" s="7"/>
      <c r="BJ13" s="7"/>
      <c r="BK13" s="7"/>
      <c r="BL13" s="87"/>
      <c r="BM13" s="7"/>
      <c r="BN13" s="7"/>
      <c r="BO13" s="7"/>
      <c r="BP13" s="156"/>
      <c r="BQ13" s="154"/>
      <c r="BR13" s="158"/>
      <c r="BS13" s="155"/>
      <c r="BT13" s="158"/>
      <c r="BU13" s="194"/>
    </row>
    <row r="14" spans="2:73" ht="12" customHeight="1" thickBot="1" thickTop="1">
      <c r="B14" s="194">
        <v>5</v>
      </c>
      <c r="C14" s="156">
        <f>VLOOKUP(B14,'勝ち上がり'!$F$2:$G$257,2,FALSE)</f>
        <v>96</v>
      </c>
      <c r="D14" s="154" t="str">
        <f>IF(ISERROR(VLOOKUP(C14,'名簿'!$A$1:$C$292,2,FALSE))=TRUE,"",VLOOKUP(C14,'名簿'!$A$1:$C$292,2,FALSE))</f>
        <v>松　本</v>
      </c>
      <c r="E14" s="191" t="s">
        <v>1</v>
      </c>
      <c r="F14" s="155" t="str">
        <f>IF(ISERROR(VLOOKUP(C14,'名簿'!$A$1:$C$292,3,FALSE))=TRUE,"",VLOOKUP(C14,'名簿'!$A$1:$C$292,3,FALSE))</f>
        <v>高桜井</v>
      </c>
      <c r="G14" s="191" t="s">
        <v>2</v>
      </c>
      <c r="H14" s="80"/>
      <c r="I14" s="83"/>
      <c r="J14" s="137"/>
      <c r="K14" s="16"/>
      <c r="L14" s="88"/>
      <c r="M14" s="7"/>
      <c r="Q14" s="95"/>
      <c r="R14" s="196"/>
      <c r="S14" s="196"/>
      <c r="T14" s="196"/>
      <c r="U14" s="95"/>
      <c r="Y14" s="7"/>
      <c r="Z14" s="7"/>
      <c r="AA14" s="89"/>
      <c r="AB14" s="7"/>
      <c r="AC14" s="7"/>
      <c r="AD14" s="9"/>
      <c r="AE14" s="156">
        <f>VLOOKUP(AJ14,'勝ち上がり'!$F$2:$G$257,2,FALSE)</f>
        <v>220</v>
      </c>
      <c r="AF14" s="154" t="str">
        <f>IF(ISERROR(VLOOKUP(AE14,'名簿'!$A$1:$C$292,2,FALSE))=TRUE,"",VLOOKUP(AE14,'名簿'!$A$1:$C$292,2,FALSE))</f>
        <v>宮　崎</v>
      </c>
      <c r="AG14" s="191" t="s">
        <v>1</v>
      </c>
      <c r="AH14" s="155" t="str">
        <f>IF(ISERROR(VLOOKUP(AE14,'名簿'!$A$1:$C$292,3,FALSE))=TRUE,"",VLOOKUP(AE14,'名簿'!$A$1:$C$292,3,FALSE))</f>
        <v>高松北</v>
      </c>
      <c r="AI14" s="191" t="s">
        <v>2</v>
      </c>
      <c r="AJ14" s="190">
        <v>36</v>
      </c>
      <c r="AM14" s="190">
        <v>68</v>
      </c>
      <c r="AN14" s="156">
        <f>VLOOKUP(AM14,'勝ち上がり'!$F$2:$G$257,2,FALSE)</f>
        <v>35</v>
      </c>
      <c r="AO14" s="154" t="str">
        <f>IF(ISERROR(VLOOKUP(AN14,'名簿'!$A$1:$C$292,2,FALSE))=TRUE,"",VLOOKUP(AN14,'名簿'!$A$1:$C$292,2,FALSE))</f>
        <v>小　川</v>
      </c>
      <c r="AP14" s="191" t="s">
        <v>1</v>
      </c>
      <c r="AQ14" s="155" t="str">
        <f>IF(ISERROR(VLOOKUP(AN14,'名簿'!$A$1:$C$292,3,FALSE))=TRUE,"",VLOOKUP(AN14,'名簿'!$A$1:$C$292,3,FALSE))</f>
        <v>英　明</v>
      </c>
      <c r="AR14" s="158" t="s">
        <v>2</v>
      </c>
      <c r="AS14" s="7"/>
      <c r="AT14" s="7"/>
      <c r="AU14" s="15"/>
      <c r="AV14" s="19"/>
      <c r="AW14" s="7"/>
      <c r="AX14" s="7"/>
      <c r="BJ14" s="7"/>
      <c r="BK14" s="90"/>
      <c r="BL14" s="15"/>
      <c r="BM14" s="16"/>
      <c r="BN14" s="7"/>
      <c r="BO14" s="80"/>
      <c r="BP14" s="156">
        <f>VLOOKUP(BU14,'勝ち上がり'!$F$2:$G$257,2,FALSE)</f>
        <v>218</v>
      </c>
      <c r="BQ14" s="154" t="str">
        <f>IF(ISERROR(VLOOKUP(BP14,'名簿'!$A$1:$C$292,2,FALSE))=TRUE,"",VLOOKUP(BP14,'名簿'!$A$1:$C$292,2,FALSE))</f>
        <v>尾　﨑</v>
      </c>
      <c r="BR14" s="158" t="s">
        <v>1</v>
      </c>
      <c r="BS14" s="155" t="str">
        <f>IF(ISERROR(VLOOKUP(BP14,'名簿'!$A$1:$C$292,3,FALSE))=TRUE,"",VLOOKUP(BP14,'名簿'!$A$1:$C$292,3,FALSE))</f>
        <v>石　田</v>
      </c>
      <c r="BT14" s="158" t="s">
        <v>2</v>
      </c>
      <c r="BU14" s="194">
        <v>100</v>
      </c>
    </row>
    <row r="15" spans="2:73" ht="12" customHeight="1" thickBot="1" thickTop="1">
      <c r="B15" s="194"/>
      <c r="C15" s="156"/>
      <c r="D15" s="154"/>
      <c r="E15" s="191"/>
      <c r="F15" s="155"/>
      <c r="G15" s="191"/>
      <c r="H15" s="7"/>
      <c r="I15" s="7"/>
      <c r="J15" s="84"/>
      <c r="K15" s="16"/>
      <c r="L15" s="88"/>
      <c r="M15" s="7"/>
      <c r="Q15" s="95"/>
      <c r="R15" s="196"/>
      <c r="S15" s="196"/>
      <c r="T15" s="196"/>
      <c r="U15" s="95"/>
      <c r="Y15" s="7"/>
      <c r="Z15" s="7"/>
      <c r="AA15" s="91"/>
      <c r="AB15" s="7"/>
      <c r="AC15" s="78"/>
      <c r="AD15" s="12"/>
      <c r="AE15" s="156"/>
      <c r="AF15" s="154"/>
      <c r="AG15" s="191"/>
      <c r="AH15" s="155"/>
      <c r="AI15" s="191"/>
      <c r="AJ15" s="190"/>
      <c r="AM15" s="190"/>
      <c r="AN15" s="156"/>
      <c r="AO15" s="154"/>
      <c r="AP15" s="191"/>
      <c r="AQ15" s="155"/>
      <c r="AR15" s="158"/>
      <c r="AS15" s="10"/>
      <c r="AT15" s="79"/>
      <c r="AU15" s="15"/>
      <c r="AV15" s="19"/>
      <c r="AW15" s="7"/>
      <c r="AX15" s="7"/>
      <c r="BJ15" s="7"/>
      <c r="BK15" s="90"/>
      <c r="BL15" s="15"/>
      <c r="BM15" s="16"/>
      <c r="BN15" s="87"/>
      <c r="BO15" s="7"/>
      <c r="BP15" s="156"/>
      <c r="BQ15" s="154"/>
      <c r="BR15" s="158"/>
      <c r="BS15" s="155"/>
      <c r="BT15" s="158"/>
      <c r="BU15" s="194"/>
    </row>
    <row r="16" spans="2:73" ht="12" customHeight="1" thickBot="1" thickTop="1">
      <c r="B16" s="194">
        <v>6</v>
      </c>
      <c r="C16" s="156">
        <f>VLOOKUP(B16,'勝ち上がり'!$F$2:$G$257,2,FALSE)</f>
        <v>160</v>
      </c>
      <c r="D16" s="154" t="str">
        <f>IF(ISERROR(VLOOKUP(C16,'名簿'!$A$1:$C$292,2,FALSE))=TRUE,"",VLOOKUP(C16,'名簿'!$A$1:$C$292,2,FALSE))</f>
        <v>新　居</v>
      </c>
      <c r="E16" s="191" t="s">
        <v>1</v>
      </c>
      <c r="F16" s="155" t="str">
        <f>IF(ISERROR(VLOOKUP(C16,'名簿'!$A$1:$C$292,3,FALSE))=TRUE,"",VLOOKUP(C16,'名簿'!$A$1:$C$292,3,FALSE))</f>
        <v>津　田</v>
      </c>
      <c r="G16" s="191" t="s">
        <v>2</v>
      </c>
      <c r="H16" s="7"/>
      <c r="I16" s="15"/>
      <c r="J16" s="7"/>
      <c r="K16" s="7"/>
      <c r="L16" s="88"/>
      <c r="M16" s="7"/>
      <c r="Q16" s="95"/>
      <c r="R16" s="196"/>
      <c r="S16" s="196"/>
      <c r="T16" s="196"/>
      <c r="U16" s="95"/>
      <c r="Y16" s="7"/>
      <c r="Z16" s="7"/>
      <c r="AA16" s="91"/>
      <c r="AB16" s="90"/>
      <c r="AC16" s="86"/>
      <c r="AD16" s="80"/>
      <c r="AE16" s="156">
        <f>VLOOKUP(AJ16,'勝ち上がり'!$F$2:$G$257,2,FALSE)</f>
        <v>92</v>
      </c>
      <c r="AF16" s="154" t="str">
        <f>IF(ISERROR(VLOOKUP(AE16,'名簿'!$A$1:$C$292,2,FALSE))=TRUE,"",VLOOKUP(AE16,'名簿'!$A$1:$C$292,2,FALSE))</f>
        <v>原　田</v>
      </c>
      <c r="AG16" s="191" t="s">
        <v>1</v>
      </c>
      <c r="AH16" s="155" t="str">
        <f>IF(ISERROR(VLOOKUP(AE16,'名簿'!$A$1:$C$292,3,FALSE))=TRUE,"",VLOOKUP(AE16,'名簿'!$A$1:$C$292,3,FALSE))</f>
        <v>高　松</v>
      </c>
      <c r="AI16" s="191" t="s">
        <v>2</v>
      </c>
      <c r="AJ16" s="190">
        <v>37</v>
      </c>
      <c r="AM16" s="190">
        <v>69</v>
      </c>
      <c r="AN16" s="156">
        <f>VLOOKUP(AM16,'勝ち上がり'!$F$2:$G$257,2,FALSE)</f>
        <v>163</v>
      </c>
      <c r="AO16" s="154" t="str">
        <f>IF(ISERROR(VLOOKUP(AN16,'名簿'!$A$1:$C$292,2,FALSE))=TRUE,"",VLOOKUP(AN16,'名簿'!$A$1:$C$292,2,FALSE))</f>
        <v>中　西</v>
      </c>
      <c r="AP16" s="191" t="s">
        <v>1</v>
      </c>
      <c r="AQ16" s="155" t="str">
        <f>IF(ISERROR(VLOOKUP(AN16,'名簿'!$A$1:$C$292,3,FALSE))=TRUE,"",VLOOKUP(AN16,'名簿'!$A$1:$C$292,3,FALSE))</f>
        <v>高松商</v>
      </c>
      <c r="AR16" s="158" t="s">
        <v>2</v>
      </c>
      <c r="AS16" s="80"/>
      <c r="AT16" s="83"/>
      <c r="AU16" s="137"/>
      <c r="AV16" s="19"/>
      <c r="AW16" s="7"/>
      <c r="AX16" s="7"/>
      <c r="BJ16" s="7"/>
      <c r="BK16" s="90"/>
      <c r="BL16" s="15"/>
      <c r="BM16" s="19"/>
      <c r="BN16" s="19"/>
      <c r="BO16" s="14"/>
      <c r="BP16" s="156">
        <f>VLOOKUP(BU16,'勝ち上がり'!$F$2:$G$257,2,FALSE)</f>
        <v>167</v>
      </c>
      <c r="BQ16" s="154" t="str">
        <f>IF(ISERROR(VLOOKUP(BP16,'名簿'!$A$1:$C$292,2,FALSE))=TRUE,"",VLOOKUP(BP16,'名簿'!$A$1:$C$292,2,FALSE))</f>
        <v>松　本</v>
      </c>
      <c r="BR16" s="158" t="s">
        <v>1</v>
      </c>
      <c r="BS16" s="155" t="str">
        <f>IF(ISERROR(VLOOKUP(BP16,'名簿'!$A$1:$C$292,3,FALSE))=TRUE,"",VLOOKUP(BP16,'名簿'!$A$1:$C$292,3,FALSE))</f>
        <v>香中央</v>
      </c>
      <c r="BT16" s="158" t="s">
        <v>2</v>
      </c>
      <c r="BU16" s="194">
        <v>101</v>
      </c>
    </row>
    <row r="17" spans="2:73" ht="12" customHeight="1" thickBot="1" thickTop="1">
      <c r="B17" s="194"/>
      <c r="C17" s="156"/>
      <c r="D17" s="154"/>
      <c r="E17" s="191"/>
      <c r="F17" s="155"/>
      <c r="G17" s="191"/>
      <c r="H17" s="10"/>
      <c r="I17" s="82"/>
      <c r="J17" s="7"/>
      <c r="K17" s="7"/>
      <c r="L17" s="88"/>
      <c r="M17" s="7"/>
      <c r="Q17" s="95"/>
      <c r="R17" s="196"/>
      <c r="S17" s="196"/>
      <c r="T17" s="196"/>
      <c r="U17" s="95"/>
      <c r="Y17" s="7"/>
      <c r="Z17" s="7"/>
      <c r="AA17" s="91"/>
      <c r="AB17" s="87"/>
      <c r="AC17" s="7"/>
      <c r="AD17" s="7"/>
      <c r="AE17" s="156"/>
      <c r="AF17" s="154"/>
      <c r="AG17" s="191"/>
      <c r="AH17" s="155"/>
      <c r="AI17" s="191"/>
      <c r="AJ17" s="190"/>
      <c r="AM17" s="190"/>
      <c r="AN17" s="156"/>
      <c r="AO17" s="154"/>
      <c r="AP17" s="191"/>
      <c r="AQ17" s="155"/>
      <c r="AR17" s="158"/>
      <c r="AS17" s="7"/>
      <c r="AT17" s="7"/>
      <c r="AU17" s="84"/>
      <c r="AV17" s="19"/>
      <c r="AW17" s="7"/>
      <c r="AX17" s="7"/>
      <c r="BJ17" s="7"/>
      <c r="BK17" s="90"/>
      <c r="BL17" s="15"/>
      <c r="BM17" s="82"/>
      <c r="BN17" s="16"/>
      <c r="BO17" s="17"/>
      <c r="BP17" s="156"/>
      <c r="BQ17" s="154"/>
      <c r="BR17" s="158"/>
      <c r="BS17" s="155"/>
      <c r="BT17" s="158"/>
      <c r="BU17" s="194"/>
    </row>
    <row r="18" spans="2:73" ht="12" customHeight="1" thickBot="1" thickTop="1">
      <c r="B18" s="194">
        <v>7</v>
      </c>
      <c r="C18" s="156">
        <f>VLOOKUP(B18,'勝ち上がり'!$F$2:$G$257,2,FALSE)</f>
        <v>225</v>
      </c>
      <c r="D18" s="154" t="str">
        <f>IF(ISERROR(VLOOKUP(C18,'名簿'!$A$1:$C$292,2,FALSE))=TRUE,"",VLOOKUP(C18,'名簿'!$A$1:$C$292,2,FALSE))</f>
        <v>岡　田悠</v>
      </c>
      <c r="E18" s="191" t="s">
        <v>1</v>
      </c>
      <c r="F18" s="155" t="str">
        <f>IF(ISERROR(VLOOKUP(C18,'名簿'!$A$1:$C$292,3,FALSE))=TRUE,"",VLOOKUP(C18,'名簿'!$A$1:$C$292,3,FALSE))</f>
        <v>土　庄</v>
      </c>
      <c r="G18" s="191" t="s">
        <v>2</v>
      </c>
      <c r="H18" s="80"/>
      <c r="I18" s="83"/>
      <c r="J18" s="7"/>
      <c r="K18" s="7"/>
      <c r="L18" s="88"/>
      <c r="M18" s="7"/>
      <c r="Q18" s="95"/>
      <c r="R18" s="196"/>
      <c r="S18" s="196"/>
      <c r="T18" s="196"/>
      <c r="U18" s="95"/>
      <c r="Y18" s="7"/>
      <c r="Z18" s="7"/>
      <c r="AA18" s="16"/>
      <c r="AB18" s="15"/>
      <c r="AC18" s="16"/>
      <c r="AD18" s="80"/>
      <c r="AE18" s="156">
        <f>VLOOKUP(AJ18,'勝ち上がり'!$F$2:$G$257,2,FALSE)</f>
        <v>101</v>
      </c>
      <c r="AF18" s="154" t="str">
        <f>IF(ISERROR(VLOOKUP(AE18,'名簿'!$A$1:$C$292,2,FALSE))=TRUE,"",VLOOKUP(AE18,'名簿'!$A$1:$C$292,2,FALSE))</f>
        <v>湯之前</v>
      </c>
      <c r="AG18" s="191" t="s">
        <v>1</v>
      </c>
      <c r="AH18" s="155" t="str">
        <f>IF(ISERROR(VLOOKUP(AE18,'名簿'!$A$1:$C$292,3,FALSE))=TRUE,"",VLOOKUP(AE18,'名簿'!$A$1:$C$292,3,FALSE))</f>
        <v>坂出工</v>
      </c>
      <c r="AI18" s="191" t="s">
        <v>2</v>
      </c>
      <c r="AJ18" s="190">
        <v>38</v>
      </c>
      <c r="AM18" s="190">
        <v>70</v>
      </c>
      <c r="AN18" s="156">
        <f>VLOOKUP(AM18,'勝ち上がり'!$F$2:$G$257,2,FALSE)</f>
        <v>99</v>
      </c>
      <c r="AO18" s="154" t="str">
        <f>IF(ISERROR(VLOOKUP(AN18,'名簿'!$A$1:$C$292,2,FALSE))=TRUE,"",VLOOKUP(AN18,'名簿'!$A$1:$C$292,2,FALSE))</f>
        <v>阿　治</v>
      </c>
      <c r="AP18" s="191" t="s">
        <v>1</v>
      </c>
      <c r="AQ18" s="155" t="str">
        <f>IF(ISERROR(VLOOKUP(AN18,'名簿'!$A$1:$C$292,3,FALSE))=TRUE,"",VLOOKUP(AN18,'名簿'!$A$1:$C$292,3,FALSE))</f>
        <v>土　庄</v>
      </c>
      <c r="AR18" s="158" t="s">
        <v>2</v>
      </c>
      <c r="AS18" s="80"/>
      <c r="AT18" s="15"/>
      <c r="AU18" s="7"/>
      <c r="AV18" s="15"/>
      <c r="AW18" s="7"/>
      <c r="AX18" s="7"/>
      <c r="BJ18" s="7"/>
      <c r="BK18" s="90"/>
      <c r="BL18" s="7"/>
      <c r="BM18" s="86"/>
      <c r="BN18" s="7"/>
      <c r="BO18" s="80"/>
      <c r="BP18" s="156">
        <f>VLOOKUP(BU18,'勝ち上がり'!$F$2:$G$257,2,FALSE)</f>
        <v>103</v>
      </c>
      <c r="BQ18" s="154" t="str">
        <f>IF(ISERROR(VLOOKUP(BP18,'名簿'!$A$1:$C$292,2,FALSE))=TRUE,"",VLOOKUP(BP18,'名簿'!$A$1:$C$292,2,FALSE))</f>
        <v>中　原</v>
      </c>
      <c r="BR18" s="158" t="s">
        <v>1</v>
      </c>
      <c r="BS18" s="155" t="str">
        <f>IF(ISERROR(VLOOKUP(BP18,'名簿'!$A$1:$C$292,3,FALSE))=TRUE,"",VLOOKUP(BP18,'名簿'!$A$1:$C$292,3,FALSE))</f>
        <v>高松東</v>
      </c>
      <c r="BT18" s="158" t="s">
        <v>2</v>
      </c>
      <c r="BU18" s="194">
        <v>102</v>
      </c>
    </row>
    <row r="19" spans="2:73" ht="12" customHeight="1" thickBot="1" thickTop="1">
      <c r="B19" s="194"/>
      <c r="C19" s="156"/>
      <c r="D19" s="154"/>
      <c r="E19" s="191"/>
      <c r="F19" s="155"/>
      <c r="G19" s="191"/>
      <c r="H19" s="7"/>
      <c r="I19" s="7"/>
      <c r="J19" s="7"/>
      <c r="K19" s="7"/>
      <c r="L19" s="81"/>
      <c r="M19" s="7"/>
      <c r="Q19" s="95"/>
      <c r="R19" s="196"/>
      <c r="S19" s="196"/>
      <c r="T19" s="196"/>
      <c r="U19" s="95"/>
      <c r="Y19" s="7"/>
      <c r="Z19" s="7"/>
      <c r="AA19" s="16"/>
      <c r="AB19" s="7"/>
      <c r="AC19" s="85"/>
      <c r="AD19" s="7"/>
      <c r="AE19" s="156"/>
      <c r="AF19" s="154"/>
      <c r="AG19" s="191"/>
      <c r="AH19" s="155"/>
      <c r="AI19" s="191"/>
      <c r="AJ19" s="190"/>
      <c r="AM19" s="190"/>
      <c r="AN19" s="156"/>
      <c r="AO19" s="154"/>
      <c r="AP19" s="191"/>
      <c r="AQ19" s="155"/>
      <c r="AR19" s="158"/>
      <c r="AS19" s="7"/>
      <c r="AT19" s="84"/>
      <c r="AU19" s="7"/>
      <c r="AV19" s="15"/>
      <c r="AW19" s="7"/>
      <c r="AX19" s="7"/>
      <c r="BJ19" s="7"/>
      <c r="BK19" s="90"/>
      <c r="BL19" s="7"/>
      <c r="BM19" s="90"/>
      <c r="BN19" s="87"/>
      <c r="BO19" s="7"/>
      <c r="BP19" s="156"/>
      <c r="BQ19" s="154"/>
      <c r="BR19" s="158"/>
      <c r="BS19" s="155"/>
      <c r="BT19" s="158"/>
      <c r="BU19" s="194"/>
    </row>
    <row r="20" spans="2:73" ht="12" customHeight="1" thickBot="1" thickTop="1">
      <c r="B20" s="194">
        <v>8</v>
      </c>
      <c r="C20" s="156">
        <f>VLOOKUP(B20,'勝ち上がり'!$F$2:$G$257,2,FALSE)</f>
        <v>240</v>
      </c>
      <c r="D20" s="154" t="str">
        <f>IF(ISERROR(VLOOKUP(C20,'名簿'!$A$1:$C$292,2,FALSE))=TRUE,"",VLOOKUP(C20,'名簿'!$A$1:$C$292,2,FALSE))</f>
        <v>峯　永</v>
      </c>
      <c r="E20" s="191" t="s">
        <v>1</v>
      </c>
      <c r="F20" s="155" t="str">
        <f>IF(ISERROR(VLOOKUP(C20,'名簿'!$A$1:$C$292,3,FALSE))=TRUE,"",VLOOKUP(C20,'名簿'!$A$1:$C$292,3,FALSE))</f>
        <v>観　一</v>
      </c>
      <c r="G20" s="191" t="s">
        <v>2</v>
      </c>
      <c r="H20" s="80"/>
      <c r="I20" s="7"/>
      <c r="J20" s="7"/>
      <c r="K20" s="15"/>
      <c r="L20" s="16"/>
      <c r="M20" s="88"/>
      <c r="Q20" s="95"/>
      <c r="R20" s="196"/>
      <c r="S20" s="196"/>
      <c r="T20" s="196"/>
      <c r="U20" s="95"/>
      <c r="Y20" s="7"/>
      <c r="Z20" s="7"/>
      <c r="AA20" s="16"/>
      <c r="AB20" s="7"/>
      <c r="AC20" s="15"/>
      <c r="AD20" s="14"/>
      <c r="AE20" s="156">
        <f>VLOOKUP(AJ20,'勝ち上がり'!$F$2:$G$257,2,FALSE)</f>
        <v>229</v>
      </c>
      <c r="AF20" s="154" t="str">
        <f>IF(ISERROR(VLOOKUP(AE20,'名簿'!$A$1:$C$292,2,FALSE))=TRUE,"",VLOOKUP(AE20,'名簿'!$A$1:$C$292,2,FALSE))</f>
        <v>橋　村</v>
      </c>
      <c r="AG20" s="191" t="s">
        <v>1</v>
      </c>
      <c r="AH20" s="155" t="str">
        <f>IF(ISERROR(VLOOKUP(AE20,'名簿'!$A$1:$C$292,3,FALSE))=TRUE,"",VLOOKUP(AE20,'名簿'!$A$1:$C$292,3,FALSE))</f>
        <v>多度津</v>
      </c>
      <c r="AI20" s="191" t="s">
        <v>2</v>
      </c>
      <c r="AJ20" s="190">
        <v>39</v>
      </c>
      <c r="AM20" s="190">
        <v>71</v>
      </c>
      <c r="AN20" s="156">
        <f>VLOOKUP(AM20,'勝ち上がり'!$F$2:$G$257,2,FALSE)</f>
        <v>227</v>
      </c>
      <c r="AO20" s="154" t="str">
        <f>IF(ISERROR(VLOOKUP(AN20,'名簿'!$A$1:$C$292,2,FALSE))=TRUE,"",VLOOKUP(AN20,'名簿'!$A$1:$C$292,2,FALSE))</f>
        <v>香　西</v>
      </c>
      <c r="AP20" s="191" t="s">
        <v>1</v>
      </c>
      <c r="AQ20" s="155" t="str">
        <f>IF(ISERROR(VLOOKUP(AN20,'名簿'!$A$1:$C$292,3,FALSE))=TRUE,"",VLOOKUP(AN20,'名簿'!$A$1:$C$292,3,FALSE))</f>
        <v>石　田</v>
      </c>
      <c r="AR20" s="158" t="s">
        <v>2</v>
      </c>
      <c r="AS20" s="11"/>
      <c r="AT20" s="7"/>
      <c r="AU20" s="7"/>
      <c r="AV20" s="15"/>
      <c r="AW20" s="7"/>
      <c r="AX20" s="7"/>
      <c r="BJ20" s="7"/>
      <c r="BK20" s="90"/>
      <c r="BL20" s="7"/>
      <c r="BM20" s="7"/>
      <c r="BN20" s="15"/>
      <c r="BO20" s="14"/>
      <c r="BP20" s="156">
        <f>VLOOKUP(BU20,'勝ち上がり'!$F$2:$G$257,2,FALSE)</f>
        <v>231</v>
      </c>
      <c r="BQ20" s="154" t="str">
        <f>IF(ISERROR(VLOOKUP(BP20,'名簿'!$A$1:$C$292,2,FALSE))=TRUE,"",VLOOKUP(BP20,'名簿'!$A$1:$C$292,2,FALSE))</f>
        <v>近　藤</v>
      </c>
      <c r="BR20" s="158" t="s">
        <v>1</v>
      </c>
      <c r="BS20" s="155" t="str">
        <f>IF(ISERROR(VLOOKUP(BP20,'名簿'!$A$1:$C$292,3,FALSE))=TRUE,"",VLOOKUP(BP20,'名簿'!$A$1:$C$292,3,FALSE))</f>
        <v>三豊工</v>
      </c>
      <c r="BT20" s="158" t="s">
        <v>2</v>
      </c>
      <c r="BU20" s="194">
        <v>103</v>
      </c>
    </row>
    <row r="21" spans="2:73" ht="12" customHeight="1" thickBot="1" thickTop="1">
      <c r="B21" s="194"/>
      <c r="C21" s="156"/>
      <c r="D21" s="154"/>
      <c r="E21" s="191"/>
      <c r="F21" s="155"/>
      <c r="G21" s="191"/>
      <c r="H21" s="7"/>
      <c r="I21" s="81"/>
      <c r="J21" s="7"/>
      <c r="K21" s="15"/>
      <c r="L21" s="16"/>
      <c r="M21" s="88"/>
      <c r="Q21" s="95"/>
      <c r="R21" s="196"/>
      <c r="S21" s="196"/>
      <c r="T21" s="196"/>
      <c r="U21" s="95"/>
      <c r="Y21" s="7"/>
      <c r="Z21" s="78"/>
      <c r="AA21" s="16"/>
      <c r="AB21" s="7"/>
      <c r="AC21" s="7"/>
      <c r="AD21" s="17"/>
      <c r="AE21" s="156"/>
      <c r="AF21" s="154"/>
      <c r="AG21" s="191"/>
      <c r="AH21" s="155"/>
      <c r="AI21" s="191"/>
      <c r="AJ21" s="190"/>
      <c r="AM21" s="190"/>
      <c r="AN21" s="156"/>
      <c r="AO21" s="154"/>
      <c r="AP21" s="191"/>
      <c r="AQ21" s="155"/>
      <c r="AR21" s="158"/>
      <c r="AS21" s="7"/>
      <c r="AT21" s="7"/>
      <c r="AU21" s="7"/>
      <c r="AV21" s="15"/>
      <c r="AW21" s="79"/>
      <c r="AX21" s="7"/>
      <c r="BJ21" s="7"/>
      <c r="BK21" s="87"/>
      <c r="BL21" s="7"/>
      <c r="BM21" s="7"/>
      <c r="BN21" s="7"/>
      <c r="BO21" s="17"/>
      <c r="BP21" s="156"/>
      <c r="BQ21" s="154"/>
      <c r="BR21" s="158"/>
      <c r="BS21" s="155"/>
      <c r="BT21" s="158"/>
      <c r="BU21" s="194"/>
    </row>
    <row r="22" spans="2:73" ht="12" customHeight="1" thickBot="1" thickTop="1">
      <c r="B22" s="194">
        <v>9</v>
      </c>
      <c r="C22" s="156">
        <f>VLOOKUP(B22,'勝ち上がり'!$F$2:$G$257,2,FALSE)</f>
        <v>145</v>
      </c>
      <c r="D22" s="154" t="str">
        <f>IF(ISERROR(VLOOKUP(C22,'名簿'!$A$1:$C$292,2,FALSE))=TRUE,"",VLOOKUP(C22,'名簿'!$A$1:$C$292,2,FALSE))</f>
        <v>佐　薙</v>
      </c>
      <c r="E22" s="191" t="s">
        <v>1</v>
      </c>
      <c r="F22" s="155" t="str">
        <f>IF(ISERROR(VLOOKUP(C22,'名簿'!$A$1:$C$292,3,FALSE))=TRUE,"",VLOOKUP(C22,'名簿'!$A$1:$C$292,3,FALSE))</f>
        <v>琴　平</v>
      </c>
      <c r="G22" s="191" t="s">
        <v>2</v>
      </c>
      <c r="H22" s="11"/>
      <c r="I22" s="19"/>
      <c r="J22" s="7"/>
      <c r="K22" s="15"/>
      <c r="L22" s="16"/>
      <c r="M22" s="88"/>
      <c r="Q22" s="95"/>
      <c r="R22" s="196"/>
      <c r="S22" s="196"/>
      <c r="T22" s="196"/>
      <c r="U22" s="95"/>
      <c r="Y22" s="90"/>
      <c r="Z22" s="86"/>
      <c r="AA22" s="7"/>
      <c r="AB22" s="7"/>
      <c r="AC22" s="7"/>
      <c r="AD22" s="165"/>
      <c r="AE22" s="156">
        <f>VLOOKUP(AJ22,'勝ち上がり'!$F$2:$G$257,2,FALSE)</f>
        <v>236</v>
      </c>
      <c r="AF22" s="154" t="str">
        <f>IF(ISERROR(VLOOKUP(AE22,'名簿'!$A$1:$C$292,2,FALSE))=TRUE,"",VLOOKUP(AE22,'名簿'!$A$1:$C$292,2,FALSE))</f>
        <v>伊　藤</v>
      </c>
      <c r="AG22" s="191" t="s">
        <v>1</v>
      </c>
      <c r="AH22" s="155" t="str">
        <f>IF(ISERROR(VLOOKUP(AE22,'名簿'!$A$1:$C$292,3,FALSE))=TRUE,"",VLOOKUP(AE22,'名簿'!$A$1:$C$292,3,FALSE))</f>
        <v>高松商</v>
      </c>
      <c r="AI22" s="191" t="s">
        <v>2</v>
      </c>
      <c r="AJ22" s="190">
        <v>40</v>
      </c>
      <c r="AM22" s="190">
        <v>72</v>
      </c>
      <c r="AN22" s="156">
        <f>VLOOKUP(AM22,'勝ち上がり'!$F$2:$G$257,2,FALSE)</f>
        <v>238</v>
      </c>
      <c r="AO22" s="154" t="str">
        <f>IF(ISERROR(VLOOKUP(AN22,'名簿'!$A$1:$C$292,2,FALSE))=TRUE,"",VLOOKUP(AN22,'名簿'!$A$1:$C$292,2,FALSE))</f>
        <v>金　藤</v>
      </c>
      <c r="AP22" s="191" t="s">
        <v>1</v>
      </c>
      <c r="AQ22" s="155" t="str">
        <f>IF(ISERROR(VLOOKUP(AN22,'名簿'!$A$1:$C$292,3,FALSE))=TRUE,"",VLOOKUP(AN22,'名簿'!$A$1:$C$292,3,FALSE))</f>
        <v>高松西</v>
      </c>
      <c r="AR22" s="158" t="s">
        <v>2</v>
      </c>
      <c r="AS22" s="7"/>
      <c r="AT22" s="7"/>
      <c r="AU22" s="7"/>
      <c r="AV22" s="7"/>
      <c r="AW22" s="83"/>
      <c r="AX22" s="88"/>
      <c r="BJ22" s="90"/>
      <c r="BK22" s="15"/>
      <c r="BL22" s="16"/>
      <c r="BM22" s="7"/>
      <c r="BN22" s="7"/>
      <c r="BO22" s="9"/>
      <c r="BP22" s="156">
        <f>VLOOKUP(BU22,'勝ち上がり'!$F$2:$G$257,2,FALSE)</f>
        <v>234</v>
      </c>
      <c r="BQ22" s="154" t="str">
        <f>IF(ISERROR(VLOOKUP(BP22,'名簿'!$A$1:$C$292,2,FALSE))=TRUE,"",VLOOKUP(BP22,'名簿'!$A$1:$C$292,2,FALSE))</f>
        <v>泉　川</v>
      </c>
      <c r="BR22" s="158" t="s">
        <v>1</v>
      </c>
      <c r="BS22" s="155" t="str">
        <f>IF(ISERROR(VLOOKUP(BP22,'名簿'!$A$1:$C$292,3,FALSE))=TRUE,"",VLOOKUP(BP22,'名簿'!$A$1:$C$292,3,FALSE))</f>
        <v>津　田</v>
      </c>
      <c r="BT22" s="158" t="s">
        <v>2</v>
      </c>
      <c r="BU22" s="194">
        <v>104</v>
      </c>
    </row>
    <row r="23" spans="2:73" ht="12" customHeight="1" thickBot="1" thickTop="1">
      <c r="B23" s="194"/>
      <c r="C23" s="156"/>
      <c r="D23" s="154"/>
      <c r="E23" s="191"/>
      <c r="F23" s="155"/>
      <c r="G23" s="191"/>
      <c r="H23" s="7"/>
      <c r="I23" s="15"/>
      <c r="J23" s="79"/>
      <c r="K23" s="15"/>
      <c r="L23" s="16"/>
      <c r="M23" s="88"/>
      <c r="Q23" s="94"/>
      <c r="R23" s="195"/>
      <c r="S23" s="195"/>
      <c r="T23" s="195"/>
      <c r="U23" s="94"/>
      <c r="Y23" s="90"/>
      <c r="Z23" s="90"/>
      <c r="AA23" s="7"/>
      <c r="AB23" s="7"/>
      <c r="AC23" s="168"/>
      <c r="AD23" s="7"/>
      <c r="AE23" s="156"/>
      <c r="AF23" s="154"/>
      <c r="AG23" s="191"/>
      <c r="AH23" s="155"/>
      <c r="AI23" s="191"/>
      <c r="AJ23" s="190"/>
      <c r="AM23" s="190"/>
      <c r="AN23" s="156"/>
      <c r="AO23" s="154"/>
      <c r="AP23" s="191"/>
      <c r="AQ23" s="155"/>
      <c r="AR23" s="158"/>
      <c r="AS23" s="10"/>
      <c r="AT23" s="79"/>
      <c r="AU23" s="7"/>
      <c r="AV23" s="7"/>
      <c r="AW23" s="88"/>
      <c r="AX23" s="88"/>
      <c r="BJ23" s="90"/>
      <c r="BK23" s="15"/>
      <c r="BL23" s="16"/>
      <c r="BM23" s="7"/>
      <c r="BN23" s="78"/>
      <c r="BO23" s="12"/>
      <c r="BP23" s="156"/>
      <c r="BQ23" s="154"/>
      <c r="BR23" s="158"/>
      <c r="BS23" s="155"/>
      <c r="BT23" s="158"/>
      <c r="BU23" s="194"/>
    </row>
    <row r="24" spans="2:73" ht="12" customHeight="1" thickBot="1" thickTop="1">
      <c r="B24" s="194">
        <v>10</v>
      </c>
      <c r="C24" s="156">
        <f>VLOOKUP(B24,'勝ち上がり'!$F$2:$G$257,2,FALSE)</f>
        <v>176</v>
      </c>
      <c r="D24" s="154" t="str">
        <f>IF(ISERROR(VLOOKUP(C24,'名簿'!$A$1:$C$292,2,FALSE))=TRUE,"",VLOOKUP(C24,'名簿'!$A$1:$C$292,2,FALSE))</f>
        <v>深　井</v>
      </c>
      <c r="E24" s="191" t="s">
        <v>1</v>
      </c>
      <c r="F24" s="155" t="str">
        <f>IF(ISERROR(VLOOKUP(C24,'名簿'!$A$1:$C$292,3,FALSE))=TRUE,"",VLOOKUP(C24,'名簿'!$A$1:$C$292,3,FALSE))</f>
        <v>農　経</v>
      </c>
      <c r="G24" s="191" t="s">
        <v>2</v>
      </c>
      <c r="H24" s="80"/>
      <c r="I24" s="7"/>
      <c r="J24" s="136"/>
      <c r="K24" s="19"/>
      <c r="L24" s="16"/>
      <c r="M24" s="88"/>
      <c r="Q24" s="94"/>
      <c r="R24" s="195"/>
      <c r="S24" s="195"/>
      <c r="T24" s="195"/>
      <c r="U24" s="94"/>
      <c r="Y24" s="90"/>
      <c r="Z24" s="90"/>
      <c r="AA24" s="7"/>
      <c r="AB24" s="90"/>
      <c r="AC24" s="15"/>
      <c r="AD24" s="14"/>
      <c r="AE24" s="156">
        <f>VLOOKUP(AJ24,'勝ち上がり'!$F$2:$G$257,2,FALSE)</f>
        <v>108</v>
      </c>
      <c r="AF24" s="154" t="str">
        <f>IF(ISERROR(VLOOKUP(AE24,'名簿'!$A$1:$C$292,2,FALSE))=TRUE,"",VLOOKUP(AE24,'名簿'!$A$1:$C$292,2,FALSE))</f>
        <v>　東</v>
      </c>
      <c r="AG24" s="191" t="s">
        <v>1</v>
      </c>
      <c r="AH24" s="155" t="str">
        <f>IF(ISERROR(VLOOKUP(AE24,'名簿'!$A$1:$C$292,3,FALSE))=TRUE,"",VLOOKUP(AE24,'名簿'!$A$1:$C$292,3,FALSE))</f>
        <v>高　瀬</v>
      </c>
      <c r="AI24" s="191" t="s">
        <v>2</v>
      </c>
      <c r="AJ24" s="190">
        <v>41</v>
      </c>
      <c r="AM24" s="190">
        <v>73</v>
      </c>
      <c r="AN24" s="156">
        <f>VLOOKUP(AM24,'勝ち上がり'!$F$2:$G$257,2,FALSE)</f>
        <v>110</v>
      </c>
      <c r="AO24" s="154" t="str">
        <f>IF(ISERROR(VLOOKUP(AN24,'名簿'!$A$1:$C$292,2,FALSE))=TRUE,"",VLOOKUP(AN24,'名簿'!$A$1:$C$292,2,FALSE))</f>
        <v>壷　井</v>
      </c>
      <c r="AP24" s="191" t="s">
        <v>1</v>
      </c>
      <c r="AQ24" s="155" t="str">
        <f>IF(ISERROR(VLOOKUP(AN24,'名簿'!$A$1:$C$292,3,FALSE))=TRUE,"",VLOOKUP(AN24,'名簿'!$A$1:$C$292,3,FALSE))</f>
        <v>高松一</v>
      </c>
      <c r="AR24" s="158" t="s">
        <v>2</v>
      </c>
      <c r="AS24" s="80"/>
      <c r="AT24" s="83"/>
      <c r="AU24" s="88"/>
      <c r="AV24" s="7"/>
      <c r="AW24" s="88"/>
      <c r="AX24" s="88"/>
      <c r="BJ24" s="90"/>
      <c r="BK24" s="15"/>
      <c r="BL24" s="16"/>
      <c r="BM24" s="90"/>
      <c r="BN24" s="86"/>
      <c r="BO24" s="80"/>
      <c r="BP24" s="156">
        <f>VLOOKUP(BU24,'勝ち上がり'!$F$2:$G$257,2,FALSE)</f>
        <v>151</v>
      </c>
      <c r="BQ24" s="154" t="str">
        <f>IF(ISERROR(VLOOKUP(BP24,'名簿'!$A$1:$C$292,2,FALSE))=TRUE,"",VLOOKUP(BP24,'名簿'!$A$1:$C$292,2,FALSE))</f>
        <v>松　下</v>
      </c>
      <c r="BR24" s="158" t="s">
        <v>1</v>
      </c>
      <c r="BS24" s="155" t="str">
        <f>IF(ISERROR(VLOOKUP(BP24,'名簿'!$A$1:$C$292,3,FALSE))=TRUE,"",VLOOKUP(BP24,'名簿'!$A$1:$C$292,3,FALSE))</f>
        <v>高松東</v>
      </c>
      <c r="BT24" s="158" t="s">
        <v>2</v>
      </c>
      <c r="BU24" s="194">
        <v>105</v>
      </c>
    </row>
    <row r="25" spans="2:73" ht="12" customHeight="1" thickBot="1" thickTop="1">
      <c r="B25" s="194"/>
      <c r="C25" s="156"/>
      <c r="D25" s="154"/>
      <c r="E25" s="191"/>
      <c r="F25" s="155"/>
      <c r="G25" s="191"/>
      <c r="H25" s="7"/>
      <c r="I25" s="81"/>
      <c r="J25" s="137"/>
      <c r="K25" s="19"/>
      <c r="L25" s="16"/>
      <c r="M25" s="88"/>
      <c r="Q25" s="94"/>
      <c r="R25" s="195"/>
      <c r="S25" s="195"/>
      <c r="T25" s="195"/>
      <c r="U25" s="94"/>
      <c r="Y25" s="90"/>
      <c r="Z25" s="90"/>
      <c r="AA25" s="7"/>
      <c r="AB25" s="87"/>
      <c r="AC25" s="7"/>
      <c r="AD25" s="17"/>
      <c r="AE25" s="156"/>
      <c r="AF25" s="154"/>
      <c r="AG25" s="191"/>
      <c r="AH25" s="155"/>
      <c r="AI25" s="191"/>
      <c r="AJ25" s="190"/>
      <c r="AM25" s="190"/>
      <c r="AN25" s="156"/>
      <c r="AO25" s="154"/>
      <c r="AP25" s="191"/>
      <c r="AQ25" s="155"/>
      <c r="AR25" s="158"/>
      <c r="AS25" s="7"/>
      <c r="AT25" s="7"/>
      <c r="AU25" s="81"/>
      <c r="AV25" s="7"/>
      <c r="AW25" s="88"/>
      <c r="AX25" s="88"/>
      <c r="BJ25" s="90"/>
      <c r="BK25" s="15"/>
      <c r="BL25" s="16"/>
      <c r="BM25" s="87"/>
      <c r="BN25" s="7"/>
      <c r="BO25" s="7"/>
      <c r="BP25" s="156"/>
      <c r="BQ25" s="154"/>
      <c r="BR25" s="158"/>
      <c r="BS25" s="155"/>
      <c r="BT25" s="158"/>
      <c r="BU25" s="194"/>
    </row>
    <row r="26" spans="2:73" ht="12" customHeight="1" thickBot="1" thickTop="1">
      <c r="B26" s="194">
        <v>11</v>
      </c>
      <c r="C26" s="156">
        <f>VLOOKUP(B26,'勝ち上がり'!$F$2:$G$257,2,FALSE)</f>
        <v>48</v>
      </c>
      <c r="D26" s="154" t="str">
        <f>IF(ISERROR(VLOOKUP(C26,'名簿'!$A$1:$C$292,2,FALSE))=TRUE,"",VLOOKUP(C26,'名簿'!$A$1:$C$292,2,FALSE))</f>
        <v>大　川</v>
      </c>
      <c r="E26" s="191" t="s">
        <v>1</v>
      </c>
      <c r="F26" s="155" t="str">
        <f>IF(ISERROR(VLOOKUP(C26,'名簿'!$A$1:$C$292,3,FALSE))=TRUE,"",VLOOKUP(C26,'名簿'!$A$1:$C$292,3,FALSE))</f>
        <v>石　田</v>
      </c>
      <c r="G26" s="191" t="s">
        <v>2</v>
      </c>
      <c r="H26" s="11"/>
      <c r="I26" s="7"/>
      <c r="J26" s="15"/>
      <c r="K26" s="19"/>
      <c r="L26" s="16"/>
      <c r="M26" s="88"/>
      <c r="Q26" s="94"/>
      <c r="R26" s="195"/>
      <c r="S26" s="195"/>
      <c r="T26" s="195"/>
      <c r="U26" s="94"/>
      <c r="Y26" s="90"/>
      <c r="Z26" s="90"/>
      <c r="AA26" s="15"/>
      <c r="AB26" s="19"/>
      <c r="AC26" s="16"/>
      <c r="AD26" s="80"/>
      <c r="AE26" s="156">
        <f>VLOOKUP(AJ26,'勝ち上がり'!$F$2:$G$257,2,FALSE)</f>
        <v>172</v>
      </c>
      <c r="AF26" s="154" t="str">
        <f>IF(ISERROR(VLOOKUP(AE26,'名簿'!$A$1:$C$292,2,FALSE))=TRUE,"",VLOOKUP(AE26,'名簿'!$A$1:$C$292,2,FALSE))</f>
        <v>　森</v>
      </c>
      <c r="AG26" s="191" t="s">
        <v>1</v>
      </c>
      <c r="AH26" s="155" t="str">
        <f>IF(ISERROR(VLOOKUP(AE26,'名簿'!$A$1:$C$292,3,FALSE))=TRUE,"",VLOOKUP(AE26,'名簿'!$A$1:$C$292,3,FALSE))</f>
        <v>丸　亀</v>
      </c>
      <c r="AI26" s="191" t="s">
        <v>2</v>
      </c>
      <c r="AJ26" s="190">
        <v>42</v>
      </c>
      <c r="AM26" s="190">
        <v>74</v>
      </c>
      <c r="AN26" s="156">
        <f>VLOOKUP(AM26,'勝ち上がり'!$F$2:$G$257,2,FALSE)</f>
        <v>174</v>
      </c>
      <c r="AO26" s="154" t="str">
        <f>IF(ISERROR(VLOOKUP(AN26,'名簿'!$A$1:$C$292,2,FALSE))=TRUE,"",VLOOKUP(AN26,'名簿'!$A$1:$C$292,2,FALSE))</f>
        <v>藤　本</v>
      </c>
      <c r="AP26" s="191" t="s">
        <v>1</v>
      </c>
      <c r="AQ26" s="155" t="str">
        <f>IF(ISERROR(VLOOKUP(AN26,'名簿'!$A$1:$C$292,3,FALSE))=TRUE,"",VLOOKUP(AN26,'名簿'!$A$1:$C$292,3,FALSE))</f>
        <v>丸　亀</v>
      </c>
      <c r="AR26" s="158" t="s">
        <v>2</v>
      </c>
      <c r="AS26" s="80"/>
      <c r="AT26" s="15"/>
      <c r="AU26" s="16"/>
      <c r="AV26" s="88"/>
      <c r="AW26" s="88"/>
      <c r="AX26" s="88"/>
      <c r="BJ26" s="90"/>
      <c r="BK26" s="15"/>
      <c r="BL26" s="19"/>
      <c r="BM26" s="19"/>
      <c r="BN26" s="16"/>
      <c r="BO26" s="80"/>
      <c r="BP26" s="156">
        <f>VLOOKUP(BU26,'勝ち上がり'!$F$2:$G$257,2,FALSE)</f>
        <v>87</v>
      </c>
      <c r="BQ26" s="154" t="str">
        <f>IF(ISERROR(VLOOKUP(BP26,'名簿'!$A$1:$C$292,2,FALSE))=TRUE,"",VLOOKUP(BP26,'名簿'!$A$1:$C$292,2,FALSE))</f>
        <v>善　勝</v>
      </c>
      <c r="BR26" s="158" t="s">
        <v>1</v>
      </c>
      <c r="BS26" s="155" t="str">
        <f>IF(ISERROR(VLOOKUP(BP26,'名簿'!$A$1:$C$292,3,FALSE))=TRUE,"",VLOOKUP(BP26,'名簿'!$A$1:$C$292,3,FALSE))</f>
        <v>坂出工</v>
      </c>
      <c r="BT26" s="158" t="s">
        <v>2</v>
      </c>
      <c r="BU26" s="194">
        <v>106</v>
      </c>
    </row>
    <row r="27" spans="2:73" ht="12" customHeight="1" thickBot="1" thickTop="1">
      <c r="B27" s="194"/>
      <c r="C27" s="156"/>
      <c r="D27" s="154"/>
      <c r="E27" s="191"/>
      <c r="F27" s="155"/>
      <c r="G27" s="191"/>
      <c r="H27" s="7"/>
      <c r="I27" s="7"/>
      <c r="J27" s="15"/>
      <c r="K27" s="82"/>
      <c r="L27" s="16"/>
      <c r="M27" s="88"/>
      <c r="Q27" s="94"/>
      <c r="R27" s="195"/>
      <c r="S27" s="195"/>
      <c r="T27" s="195"/>
      <c r="U27" s="94"/>
      <c r="Y27" s="90"/>
      <c r="Z27" s="90"/>
      <c r="AA27" s="15"/>
      <c r="AB27" s="19"/>
      <c r="AC27" s="85"/>
      <c r="AD27" s="7"/>
      <c r="AE27" s="156"/>
      <c r="AF27" s="154"/>
      <c r="AG27" s="191"/>
      <c r="AH27" s="155"/>
      <c r="AI27" s="191"/>
      <c r="AJ27" s="190"/>
      <c r="AM27" s="190"/>
      <c r="AN27" s="156"/>
      <c r="AO27" s="154"/>
      <c r="AP27" s="191"/>
      <c r="AQ27" s="155"/>
      <c r="AR27" s="158"/>
      <c r="AS27" s="7"/>
      <c r="AT27" s="84"/>
      <c r="AU27" s="16"/>
      <c r="AV27" s="88"/>
      <c r="AW27" s="88"/>
      <c r="AX27" s="88"/>
      <c r="BJ27" s="90"/>
      <c r="BK27" s="15"/>
      <c r="BL27" s="19"/>
      <c r="BM27" s="19"/>
      <c r="BN27" s="85"/>
      <c r="BO27" s="7"/>
      <c r="BP27" s="156"/>
      <c r="BQ27" s="154"/>
      <c r="BR27" s="158"/>
      <c r="BS27" s="155"/>
      <c r="BT27" s="158"/>
      <c r="BU27" s="194"/>
    </row>
    <row r="28" spans="2:73" ht="12" customHeight="1" thickTop="1">
      <c r="B28" s="194">
        <v>12</v>
      </c>
      <c r="C28" s="156">
        <f>VLOOKUP(B28,'勝ち上がり'!$F$2:$G$257,2,FALSE)</f>
        <v>208</v>
      </c>
      <c r="D28" s="154" t="str">
        <f>IF(ISERROR(VLOOKUP(C28,'名簿'!$A$1:$C$292,2,FALSE))=TRUE,"",VLOOKUP(C28,'名簿'!$A$1:$C$292,2,FALSE))</f>
        <v>堀　川</v>
      </c>
      <c r="E28" s="191" t="s">
        <v>1</v>
      </c>
      <c r="F28" s="155" t="str">
        <f>IF(ISERROR(VLOOKUP(C28,'名簿'!$A$1:$C$292,3,FALSE))=TRUE,"",VLOOKUP(C28,'名簿'!$A$1:$C$292,3,FALSE))</f>
        <v>観中央</v>
      </c>
      <c r="G28" s="191" t="s">
        <v>2</v>
      </c>
      <c r="H28" s="7"/>
      <c r="I28" s="7"/>
      <c r="J28" s="7"/>
      <c r="K28" s="83"/>
      <c r="L28" s="7"/>
      <c r="M28" s="88"/>
      <c r="Q28" s="94"/>
      <c r="R28" s="195"/>
      <c r="S28" s="195"/>
      <c r="T28" s="195"/>
      <c r="U28" s="94"/>
      <c r="Y28" s="90"/>
      <c r="Z28" s="90"/>
      <c r="AA28" s="15"/>
      <c r="AB28" s="16"/>
      <c r="AC28" s="15"/>
      <c r="AD28" s="14"/>
      <c r="AE28" s="156">
        <f>VLOOKUP(AJ28,'勝ち上がり'!$F$2:$G$257,2,FALSE)</f>
        <v>213</v>
      </c>
      <c r="AF28" s="154" t="str">
        <f>IF(ISERROR(VLOOKUP(AE28,'名簿'!$A$1:$C$292,2,FALSE))=TRUE,"",VLOOKUP(AE28,'名簿'!$A$1:$C$292,2,FALSE))</f>
        <v>大　橋</v>
      </c>
      <c r="AG28" s="191" t="s">
        <v>1</v>
      </c>
      <c r="AH28" s="155" t="str">
        <f>IF(ISERROR(VLOOKUP(AE28,'名簿'!$A$1:$C$292,3,FALSE))=TRUE,"",VLOOKUP(AE28,'名簿'!$A$1:$C$292,3,FALSE))</f>
        <v>観　一</v>
      </c>
      <c r="AI28" s="191" t="s">
        <v>2</v>
      </c>
      <c r="AJ28" s="190">
        <v>43</v>
      </c>
      <c r="AM28" s="190">
        <v>75</v>
      </c>
      <c r="AN28" s="156">
        <f>VLOOKUP(AM28,'勝ち上がり'!$F$2:$G$257,2,FALSE)</f>
        <v>211</v>
      </c>
      <c r="AO28" s="154" t="str">
        <f>IF(ISERROR(VLOOKUP(AN28,'名簿'!$A$1:$C$292,2,FALSE))=TRUE,"",VLOOKUP(AN28,'名簿'!$A$1:$C$292,2,FALSE))</f>
        <v>藤　重</v>
      </c>
      <c r="AP28" s="191" t="s">
        <v>1</v>
      </c>
      <c r="AQ28" s="155" t="str">
        <f>IF(ISERROR(VLOOKUP(AN28,'名簿'!$A$1:$C$292,3,FALSE))=TRUE,"",VLOOKUP(AN28,'名簿'!$A$1:$C$292,3,FALSE))</f>
        <v>高工芸</v>
      </c>
      <c r="AR28" s="158" t="s">
        <v>2</v>
      </c>
      <c r="AS28" s="11"/>
      <c r="AT28" s="7"/>
      <c r="AU28" s="7"/>
      <c r="AV28" s="88"/>
      <c r="AW28" s="88"/>
      <c r="AX28" s="88"/>
      <c r="BJ28" s="90"/>
      <c r="BK28" s="15"/>
      <c r="BL28" s="19"/>
      <c r="BM28" s="16"/>
      <c r="BN28" s="15"/>
      <c r="BO28" s="14"/>
      <c r="BP28" s="156">
        <f>VLOOKUP(BU28,'勝ち上がり'!$F$2:$G$257,2,FALSE)</f>
        <v>215</v>
      </c>
      <c r="BQ28" s="154" t="str">
        <f>IF(ISERROR(VLOOKUP(BP28,'名簿'!$A$1:$C$292,2,FALSE))=TRUE,"",VLOOKUP(BP28,'名簿'!$A$1:$C$292,2,FALSE))</f>
        <v>石　井</v>
      </c>
      <c r="BR28" s="158" t="s">
        <v>1</v>
      </c>
      <c r="BS28" s="155" t="str">
        <f>IF(ISERROR(VLOOKUP(BP28,'名簿'!$A$1:$C$292,3,FALSE))=TRUE,"",VLOOKUP(BP28,'名簿'!$A$1:$C$292,3,FALSE))</f>
        <v>香中央</v>
      </c>
      <c r="BT28" s="158" t="s">
        <v>2</v>
      </c>
      <c r="BU28" s="194">
        <v>107</v>
      </c>
    </row>
    <row r="29" spans="2:73" ht="12" customHeight="1" thickBot="1">
      <c r="B29" s="194"/>
      <c r="C29" s="156"/>
      <c r="D29" s="154"/>
      <c r="E29" s="191"/>
      <c r="F29" s="155"/>
      <c r="G29" s="191"/>
      <c r="H29" s="10"/>
      <c r="I29" s="79"/>
      <c r="J29" s="7"/>
      <c r="K29" s="88"/>
      <c r="L29" s="7"/>
      <c r="M29" s="88"/>
      <c r="Q29" s="94"/>
      <c r="R29" s="195"/>
      <c r="S29" s="195"/>
      <c r="T29" s="195"/>
      <c r="U29" s="94"/>
      <c r="Y29" s="90"/>
      <c r="Z29" s="90"/>
      <c r="AA29" s="78"/>
      <c r="AB29" s="16"/>
      <c r="AC29" s="7"/>
      <c r="AD29" s="17"/>
      <c r="AE29" s="156"/>
      <c r="AF29" s="154"/>
      <c r="AG29" s="191"/>
      <c r="AH29" s="155"/>
      <c r="AI29" s="191"/>
      <c r="AJ29" s="190"/>
      <c r="AM29" s="190"/>
      <c r="AN29" s="156"/>
      <c r="AO29" s="154"/>
      <c r="AP29" s="191"/>
      <c r="AQ29" s="155"/>
      <c r="AR29" s="158"/>
      <c r="AS29" s="7"/>
      <c r="AT29" s="7"/>
      <c r="AU29" s="7"/>
      <c r="AV29" s="81"/>
      <c r="AW29" s="88"/>
      <c r="AX29" s="88"/>
      <c r="BJ29" s="90"/>
      <c r="BK29" s="15"/>
      <c r="BL29" s="82"/>
      <c r="BM29" s="16"/>
      <c r="BN29" s="7"/>
      <c r="BO29" s="17"/>
      <c r="BP29" s="156"/>
      <c r="BQ29" s="154"/>
      <c r="BR29" s="158"/>
      <c r="BS29" s="155"/>
      <c r="BT29" s="158"/>
      <c r="BU29" s="194"/>
    </row>
    <row r="30" spans="2:73" ht="12" customHeight="1" thickBot="1" thickTop="1">
      <c r="B30" s="194">
        <v>13</v>
      </c>
      <c r="C30" s="156">
        <f>VLOOKUP(B30,'勝ち上がり'!$F$2:$G$257,2,FALSE)</f>
        <v>177</v>
      </c>
      <c r="D30" s="154" t="str">
        <f>IF(ISERROR(VLOOKUP(C30,'名簿'!$A$1:$C$292,2,FALSE))=TRUE,"",VLOOKUP(C30,'名簿'!$A$1:$C$292,2,FALSE))</f>
        <v>一　田</v>
      </c>
      <c r="E30" s="191" t="s">
        <v>1</v>
      </c>
      <c r="F30" s="155" t="str">
        <f>IF(ISERROR(VLOOKUP(C30,'名簿'!$A$1:$C$292,3,FALSE))=TRUE,"",VLOOKUP(C30,'名簿'!$A$1:$C$292,3,FALSE))</f>
        <v>土　庄</v>
      </c>
      <c r="G30" s="191" t="s">
        <v>2</v>
      </c>
      <c r="H30" s="80"/>
      <c r="I30" s="136"/>
      <c r="J30" s="16"/>
      <c r="K30" s="88"/>
      <c r="L30" s="7"/>
      <c r="M30" s="88"/>
      <c r="Q30" s="94"/>
      <c r="R30" s="94"/>
      <c r="S30" s="94"/>
      <c r="T30" s="94"/>
      <c r="U30" s="94"/>
      <c r="Y30" s="90"/>
      <c r="Z30" s="7"/>
      <c r="AA30" s="86"/>
      <c r="AB30" s="7"/>
      <c r="AC30" s="7"/>
      <c r="AD30" s="80"/>
      <c r="AE30" s="156">
        <f>VLOOKUP(AJ30,'勝ち上がり'!$F$2:$G$257,2,FALSE)</f>
        <v>204</v>
      </c>
      <c r="AF30" s="154" t="str">
        <f>IF(ISERROR(VLOOKUP(AE30,'名簿'!$A$1:$C$292,2,FALSE))=TRUE,"",VLOOKUP(AE30,'名簿'!$A$1:$C$292,2,FALSE))</f>
        <v>元　木</v>
      </c>
      <c r="AG30" s="191" t="s">
        <v>1</v>
      </c>
      <c r="AH30" s="155" t="str">
        <f>IF(ISERROR(VLOOKUP(AE30,'名簿'!$A$1:$C$292,3,FALSE))=TRUE,"",VLOOKUP(AE30,'名簿'!$A$1:$C$292,3,FALSE))</f>
        <v>高工芸</v>
      </c>
      <c r="AI30" s="191" t="s">
        <v>2</v>
      </c>
      <c r="AJ30" s="190">
        <v>44</v>
      </c>
      <c r="AM30" s="190">
        <v>76</v>
      </c>
      <c r="AN30" s="156">
        <f>VLOOKUP(AM30,'勝ち上がり'!$F$2:$G$257,2,FALSE)</f>
        <v>206</v>
      </c>
      <c r="AO30" s="154" t="str">
        <f>IF(ISERROR(VLOOKUP(AN30,'名簿'!$A$1:$C$292,2,FALSE))=TRUE,"",VLOOKUP(AN30,'名簿'!$A$1:$C$292,2,FALSE))</f>
        <v>山　本</v>
      </c>
      <c r="AP30" s="191" t="s">
        <v>1</v>
      </c>
      <c r="AQ30" s="155" t="str">
        <f>IF(ISERROR(VLOOKUP(AN30,'名簿'!$A$1:$C$292,3,FALSE))=TRUE,"",VLOOKUP(AN30,'名簿'!$A$1:$C$292,3,FALSE))</f>
        <v>高松東</v>
      </c>
      <c r="AR30" s="158" t="s">
        <v>2</v>
      </c>
      <c r="AS30" s="80"/>
      <c r="AT30" s="7"/>
      <c r="AU30" s="15"/>
      <c r="AV30" s="7"/>
      <c r="AW30" s="7"/>
      <c r="AX30" s="88"/>
      <c r="BJ30" s="90"/>
      <c r="BK30" s="7"/>
      <c r="BL30" s="86"/>
      <c r="BM30" s="7"/>
      <c r="BN30" s="7"/>
      <c r="BO30" s="9"/>
      <c r="BP30" s="156">
        <f>VLOOKUP(BU30,'勝ち上がり'!$F$2:$G$257,2,FALSE)</f>
        <v>202</v>
      </c>
      <c r="BQ30" s="154" t="str">
        <f>IF(ISERROR(VLOOKUP(BP30,'名簿'!$A$1:$C$292,2,FALSE))=TRUE,"",VLOOKUP(BP30,'名簿'!$A$1:$C$292,2,FALSE))</f>
        <v>北　添</v>
      </c>
      <c r="BR30" s="158" t="s">
        <v>1</v>
      </c>
      <c r="BS30" s="155" t="str">
        <f>IF(ISERROR(VLOOKUP(BP30,'名簿'!$A$1:$C$292,3,FALSE))=TRUE,"",VLOOKUP(BP30,'名簿'!$A$1:$C$292,3,FALSE))</f>
        <v>丸城西</v>
      </c>
      <c r="BT30" s="158" t="s">
        <v>2</v>
      </c>
      <c r="BU30" s="194">
        <v>108</v>
      </c>
    </row>
    <row r="31" spans="2:73" ht="12" customHeight="1" thickBot="1" thickTop="1">
      <c r="B31" s="194"/>
      <c r="C31" s="156"/>
      <c r="D31" s="154"/>
      <c r="E31" s="191"/>
      <c r="F31" s="155"/>
      <c r="G31" s="191"/>
      <c r="H31" s="7"/>
      <c r="I31" s="15"/>
      <c r="J31" s="79"/>
      <c r="K31" s="88"/>
      <c r="L31" s="7"/>
      <c r="M31" s="88"/>
      <c r="Q31" s="20"/>
      <c r="U31" s="20"/>
      <c r="Y31" s="90"/>
      <c r="Z31" s="7"/>
      <c r="AA31" s="90"/>
      <c r="AB31" s="7"/>
      <c r="AC31" s="87"/>
      <c r="AD31" s="7"/>
      <c r="AE31" s="156"/>
      <c r="AF31" s="154"/>
      <c r="AG31" s="191"/>
      <c r="AH31" s="155"/>
      <c r="AI31" s="191"/>
      <c r="AJ31" s="190"/>
      <c r="AM31" s="190"/>
      <c r="AN31" s="156"/>
      <c r="AO31" s="154"/>
      <c r="AP31" s="191"/>
      <c r="AQ31" s="155"/>
      <c r="AR31" s="158"/>
      <c r="AS31" s="7"/>
      <c r="AT31" s="81"/>
      <c r="AU31" s="15"/>
      <c r="AV31" s="7"/>
      <c r="AW31" s="7"/>
      <c r="AX31" s="88"/>
      <c r="BB31" s="20"/>
      <c r="BF31" s="20"/>
      <c r="BJ31" s="90"/>
      <c r="BK31" s="7"/>
      <c r="BL31" s="90"/>
      <c r="BM31" s="7"/>
      <c r="BN31" s="78"/>
      <c r="BO31" s="12"/>
      <c r="BP31" s="156"/>
      <c r="BQ31" s="154"/>
      <c r="BR31" s="158"/>
      <c r="BS31" s="155"/>
      <c r="BT31" s="158"/>
      <c r="BU31" s="194"/>
    </row>
    <row r="32" spans="2:73" ht="12" customHeight="1" thickBot="1" thickTop="1">
      <c r="B32" s="194">
        <v>14</v>
      </c>
      <c r="C32" s="156">
        <f>VLOOKUP(B32,'勝ち上がり'!$F$2:$G$257,2,FALSE)</f>
        <v>144</v>
      </c>
      <c r="D32" s="154" t="str">
        <f>IF(ISERROR(VLOOKUP(C32,'名簿'!$A$1:$C$292,2,FALSE))=TRUE,"",VLOOKUP(C32,'名簿'!$A$1:$C$292,2,FALSE))</f>
        <v>高　平</v>
      </c>
      <c r="E32" s="191" t="s">
        <v>1</v>
      </c>
      <c r="F32" s="155" t="str">
        <f>IF(ISERROR(VLOOKUP(C32,'名簿'!$A$1:$C$292,3,FALSE))=TRUE,"",VLOOKUP(C32,'名簿'!$A$1:$C$292,3,FALSE))</f>
        <v>丸　亀</v>
      </c>
      <c r="G32" s="191" t="s">
        <v>2</v>
      </c>
      <c r="H32" s="80"/>
      <c r="I32" s="7"/>
      <c r="J32" s="83"/>
      <c r="K32" s="7"/>
      <c r="L32" s="7"/>
      <c r="M32" s="88"/>
      <c r="Q32" s="184"/>
      <c r="R32" s="185"/>
      <c r="T32" s="187"/>
      <c r="U32" s="188"/>
      <c r="Y32" s="90"/>
      <c r="Z32" s="7"/>
      <c r="AA32" s="90"/>
      <c r="AB32" s="90"/>
      <c r="AC32" s="15"/>
      <c r="AD32" s="14"/>
      <c r="AE32" s="156">
        <f>VLOOKUP(AJ32,'勝ち上がり'!$F$2:$G$257,2,FALSE)</f>
        <v>181</v>
      </c>
      <c r="AF32" s="154" t="str">
        <f>IF(ISERROR(VLOOKUP(AE32,'名簿'!$A$1:$C$292,2,FALSE))=TRUE,"",VLOOKUP(AE32,'名簿'!$A$1:$C$292,2,FALSE))</f>
        <v>真　鍋</v>
      </c>
      <c r="AG32" s="191" t="s">
        <v>1</v>
      </c>
      <c r="AH32" s="155" t="str">
        <f>IF(ISERROR(VLOOKUP(AE32,'名簿'!$A$1:$C$292,3,FALSE))=TRUE,"",VLOOKUP(AE32,'名簿'!$A$1:$C$292,3,FALSE))</f>
        <v>英　明</v>
      </c>
      <c r="AI32" s="191" t="s">
        <v>2</v>
      </c>
      <c r="AJ32" s="190">
        <v>45</v>
      </c>
      <c r="AM32" s="190">
        <v>77</v>
      </c>
      <c r="AN32" s="156">
        <f>VLOOKUP(AM32,'勝ち上がり'!$F$2:$G$257,2,FALSE)</f>
        <v>179</v>
      </c>
      <c r="AO32" s="154" t="str">
        <f>IF(ISERROR(VLOOKUP(AN32,'名簿'!$A$1:$C$292,2,FALSE))=TRUE,"",VLOOKUP(AN32,'名簿'!$A$1:$C$292,2,FALSE))</f>
        <v>大　森</v>
      </c>
      <c r="AP32" s="191" t="s">
        <v>1</v>
      </c>
      <c r="AQ32" s="155" t="str">
        <f>IF(ISERROR(VLOOKUP(AN32,'名簿'!$A$1:$C$292,3,FALSE))=TRUE,"",VLOOKUP(AN32,'名簿'!$A$1:$C$292,3,FALSE))</f>
        <v>香誠陵</v>
      </c>
      <c r="AR32" s="158" t="s">
        <v>2</v>
      </c>
      <c r="AS32" s="11"/>
      <c r="AT32" s="19"/>
      <c r="AU32" s="19"/>
      <c r="AV32" s="7"/>
      <c r="AW32" s="7"/>
      <c r="AX32" s="88"/>
      <c r="BB32" s="184"/>
      <c r="BC32" s="185"/>
      <c r="BE32" s="187"/>
      <c r="BF32" s="188"/>
      <c r="BJ32" s="90"/>
      <c r="BK32" s="7"/>
      <c r="BL32" s="90"/>
      <c r="BM32" s="90"/>
      <c r="BN32" s="86"/>
      <c r="BO32" s="80"/>
      <c r="BP32" s="156">
        <f>VLOOKUP(BU32,'勝ち上がり'!$F$2:$G$257,2,FALSE)</f>
        <v>74</v>
      </c>
      <c r="BQ32" s="154" t="str">
        <f>IF(ISERROR(VLOOKUP(BP32,'名簿'!$A$1:$C$292,2,FALSE))=TRUE,"",VLOOKUP(BP32,'名簿'!$A$1:$C$292,2,FALSE))</f>
        <v>山　本</v>
      </c>
      <c r="BR32" s="158" t="s">
        <v>1</v>
      </c>
      <c r="BS32" s="155" t="str">
        <f>IF(ISERROR(VLOOKUP(BP32,'名簿'!$A$1:$C$292,3,FALSE))=TRUE,"",VLOOKUP(BP32,'名簿'!$A$1:$C$292,3,FALSE))</f>
        <v>土　庄</v>
      </c>
      <c r="BT32" s="158" t="s">
        <v>2</v>
      </c>
      <c r="BU32" s="194">
        <v>109</v>
      </c>
    </row>
    <row r="33" spans="2:73" ht="12" customHeight="1" thickBot="1" thickTop="1">
      <c r="B33" s="194"/>
      <c r="C33" s="156"/>
      <c r="D33" s="154"/>
      <c r="E33" s="191"/>
      <c r="F33" s="155"/>
      <c r="G33" s="191"/>
      <c r="H33" s="7"/>
      <c r="I33" s="81"/>
      <c r="J33" s="88"/>
      <c r="K33" s="7"/>
      <c r="L33" s="7"/>
      <c r="M33" s="88"/>
      <c r="Q33" s="186"/>
      <c r="R33" s="185"/>
      <c r="S33" s="23"/>
      <c r="T33" s="185"/>
      <c r="U33" s="188"/>
      <c r="Y33" s="90"/>
      <c r="Z33" s="7"/>
      <c r="AA33" s="90"/>
      <c r="AB33" s="87"/>
      <c r="AC33" s="7"/>
      <c r="AD33" s="17"/>
      <c r="AE33" s="156"/>
      <c r="AF33" s="154"/>
      <c r="AG33" s="191"/>
      <c r="AH33" s="155"/>
      <c r="AI33" s="191"/>
      <c r="AJ33" s="190"/>
      <c r="AM33" s="190"/>
      <c r="AN33" s="156"/>
      <c r="AO33" s="154"/>
      <c r="AP33" s="191"/>
      <c r="AQ33" s="155"/>
      <c r="AR33" s="158"/>
      <c r="AS33" s="7"/>
      <c r="AT33" s="15"/>
      <c r="AU33" s="82"/>
      <c r="AV33" s="7"/>
      <c r="AW33" s="7"/>
      <c r="AX33" s="88"/>
      <c r="BB33" s="186"/>
      <c r="BC33" s="185"/>
      <c r="BD33" s="23"/>
      <c r="BE33" s="185"/>
      <c r="BF33" s="188"/>
      <c r="BJ33" s="90"/>
      <c r="BK33" s="7"/>
      <c r="BL33" s="90"/>
      <c r="BM33" s="87"/>
      <c r="BN33" s="7"/>
      <c r="BO33" s="7"/>
      <c r="BP33" s="156"/>
      <c r="BQ33" s="154"/>
      <c r="BR33" s="158"/>
      <c r="BS33" s="155"/>
      <c r="BT33" s="158"/>
      <c r="BU33" s="194"/>
    </row>
    <row r="34" spans="2:73" ht="12" customHeight="1" thickBot="1" thickTop="1">
      <c r="B34" s="194">
        <v>15</v>
      </c>
      <c r="C34" s="156">
        <f>VLOOKUP(B34,'勝ち上がり'!$F$2:$G$257,2,FALSE)</f>
        <v>241</v>
      </c>
      <c r="D34" s="154" t="str">
        <f>IF(ISERROR(VLOOKUP(C34,'名簿'!$A$1:$C$292,2,FALSE))=TRUE,"",VLOOKUP(C34,'名簿'!$A$1:$C$292,2,FALSE))</f>
        <v>荒　川</v>
      </c>
      <c r="E34" s="191" t="s">
        <v>1</v>
      </c>
      <c r="F34" s="155" t="str">
        <f>IF(ISERROR(VLOOKUP(C34,'名簿'!$A$1:$C$292,3,FALSE))=TRUE,"",VLOOKUP(C34,'名簿'!$A$1:$C$292,3,FALSE))</f>
        <v>三本松</v>
      </c>
      <c r="G34" s="191" t="s">
        <v>2</v>
      </c>
      <c r="H34" s="11"/>
      <c r="I34" s="16"/>
      <c r="J34" s="7"/>
      <c r="K34" s="7"/>
      <c r="L34" s="7"/>
      <c r="M34" s="88"/>
      <c r="Q34" s="184"/>
      <c r="R34" s="185"/>
      <c r="T34" s="187"/>
      <c r="U34" s="188"/>
      <c r="Y34" s="90"/>
      <c r="Z34" s="7"/>
      <c r="AA34" s="7"/>
      <c r="AB34" s="15"/>
      <c r="AC34" s="16"/>
      <c r="AD34" s="9"/>
      <c r="AE34" s="156">
        <f>VLOOKUP(AJ34,'勝ち上がり'!$F$2:$G$257,2,FALSE)</f>
        <v>140</v>
      </c>
      <c r="AF34" s="154" t="str">
        <f>IF(ISERROR(VLOOKUP(AE34,'名簿'!$A$1:$C$292,2,FALSE))=TRUE,"",VLOOKUP(AE34,'名簿'!$A$1:$C$292,2,FALSE))</f>
        <v>真　鍋</v>
      </c>
      <c r="AG34" s="191" t="s">
        <v>1</v>
      </c>
      <c r="AH34" s="155" t="str">
        <f>IF(ISERROR(VLOOKUP(AE34,'名簿'!$A$1:$C$292,3,FALSE))=TRUE,"",VLOOKUP(AE34,'名簿'!$A$1:$C$292,3,FALSE))</f>
        <v>高松南</v>
      </c>
      <c r="AI34" s="191" t="s">
        <v>2</v>
      </c>
      <c r="AJ34" s="190">
        <v>46</v>
      </c>
      <c r="AM34" s="190">
        <v>78</v>
      </c>
      <c r="AN34" s="156">
        <f>VLOOKUP(AM34,'勝ち上がり'!$F$2:$G$257,2,FALSE)</f>
        <v>142</v>
      </c>
      <c r="AO34" s="154" t="str">
        <f>IF(ISERROR(VLOOKUP(AN34,'名簿'!$A$1:$C$292,2,FALSE))=TRUE,"",VLOOKUP(AN34,'名簿'!$A$1:$C$292,2,FALSE))</f>
        <v>安　倍</v>
      </c>
      <c r="AP34" s="191" t="s">
        <v>1</v>
      </c>
      <c r="AQ34" s="155" t="str">
        <f>IF(ISERROR(VLOOKUP(AN34,'名簿'!$A$1:$C$292,3,FALSE))=TRUE,"",VLOOKUP(AN34,'名簿'!$A$1:$C$292,3,FALSE))</f>
        <v>志　度</v>
      </c>
      <c r="AR34" s="158" t="s">
        <v>2</v>
      </c>
      <c r="AS34" s="80"/>
      <c r="AT34" s="7"/>
      <c r="AU34" s="83"/>
      <c r="AV34" s="7"/>
      <c r="AW34" s="7"/>
      <c r="AX34" s="88"/>
      <c r="BB34" s="184"/>
      <c r="BC34" s="185"/>
      <c r="BE34" s="187"/>
      <c r="BF34" s="188"/>
      <c r="BJ34" s="90"/>
      <c r="BK34" s="7"/>
      <c r="BL34" s="7"/>
      <c r="BM34" s="15"/>
      <c r="BN34" s="16"/>
      <c r="BO34" s="80"/>
      <c r="BP34" s="156">
        <f>VLOOKUP(BU34,'勝ち上がり'!$F$2:$G$257,2,FALSE)</f>
        <v>138</v>
      </c>
      <c r="BQ34" s="154" t="str">
        <f>IF(ISERROR(VLOOKUP(BP34,'名簿'!$A$1:$C$292,2,FALSE))=TRUE,"",VLOOKUP(BP34,'名簿'!$A$1:$C$292,2,FALSE))</f>
        <v>古　川</v>
      </c>
      <c r="BR34" s="158" t="s">
        <v>1</v>
      </c>
      <c r="BS34" s="155" t="str">
        <f>IF(ISERROR(VLOOKUP(BP34,'名簿'!$A$1:$C$292,3,FALSE))=TRUE,"",VLOOKUP(BP34,'名簿'!$A$1:$C$292,3,FALSE))</f>
        <v>丸　亀</v>
      </c>
      <c r="BT34" s="158" t="s">
        <v>2</v>
      </c>
      <c r="BU34" s="194">
        <v>110</v>
      </c>
    </row>
    <row r="35" spans="2:73" ht="12" customHeight="1" thickBot="1" thickTop="1">
      <c r="B35" s="194"/>
      <c r="C35" s="156"/>
      <c r="D35" s="154"/>
      <c r="E35" s="191"/>
      <c r="F35" s="155"/>
      <c r="G35" s="191"/>
      <c r="H35" s="7"/>
      <c r="I35" s="7"/>
      <c r="J35" s="7"/>
      <c r="K35" s="7"/>
      <c r="L35" s="7"/>
      <c r="M35" s="88"/>
      <c r="O35" s="179">
        <f>IF(Q32="","",IF(Q32&gt;T32,1,0)+IF(Q34&gt;T34,1,0)+IF(Q36&gt;T36,1,0)+IF(Q38&gt;T38,1,0)+IF(Q40&gt;T40,1,0))</f>
      </c>
      <c r="P35" s="180"/>
      <c r="Q35" s="186"/>
      <c r="R35" s="185"/>
      <c r="S35" s="23"/>
      <c r="T35" s="185"/>
      <c r="U35" s="188"/>
      <c r="V35" s="182">
        <f>IF(Q32="","",IF(Q32&lt;T32,1,0)+IF(Q34&lt;T34,1,0)+IF(Q36&lt;T36,1,0)+IF(Q38&lt;T38,1,0)+IF(Q40&lt;T40,1,0))</f>
      </c>
      <c r="W35" s="179"/>
      <c r="Y35" s="90"/>
      <c r="Z35" s="7"/>
      <c r="AA35" s="7"/>
      <c r="AB35" s="7"/>
      <c r="AC35" s="82"/>
      <c r="AD35" s="12"/>
      <c r="AE35" s="156"/>
      <c r="AF35" s="154"/>
      <c r="AG35" s="191"/>
      <c r="AH35" s="155"/>
      <c r="AI35" s="191"/>
      <c r="AJ35" s="190"/>
      <c r="AM35" s="190"/>
      <c r="AN35" s="156"/>
      <c r="AO35" s="154"/>
      <c r="AP35" s="191"/>
      <c r="AQ35" s="155"/>
      <c r="AR35" s="158"/>
      <c r="AS35" s="7"/>
      <c r="AT35" s="81"/>
      <c r="AU35" s="88"/>
      <c r="AV35" s="7"/>
      <c r="AW35" s="7"/>
      <c r="AX35" s="88"/>
      <c r="AZ35" s="179">
        <f>IF(BB32="","",IF(BB32&gt;BE32,1,0)+IF(BB34&gt;BE34,1,0)+IF(BB36&gt;BE36,1,0)+IF(BB38&gt;BE38,1,0)+IF(BB40&gt;BE40,1,0))</f>
      </c>
      <c r="BA35" s="180"/>
      <c r="BB35" s="186"/>
      <c r="BC35" s="185"/>
      <c r="BD35" s="23"/>
      <c r="BE35" s="185"/>
      <c r="BF35" s="188"/>
      <c r="BG35" s="182">
        <f>IF(BB32="","",IF(BB32&lt;BE32,1,0)+IF(BB34&lt;BE34,1,0)+IF(BB36&lt;BE36,1,0)+IF(BB38&lt;BE38,1,0)+IF(BB40&lt;BE40,1,0))</f>
      </c>
      <c r="BH35" s="179"/>
      <c r="BJ35" s="90"/>
      <c r="BK35" s="7"/>
      <c r="BL35" s="7"/>
      <c r="BM35" s="7"/>
      <c r="BN35" s="85"/>
      <c r="BO35" s="7"/>
      <c r="BP35" s="156"/>
      <c r="BQ35" s="154"/>
      <c r="BR35" s="158"/>
      <c r="BS35" s="155"/>
      <c r="BT35" s="158"/>
      <c r="BU35" s="194"/>
    </row>
    <row r="36" spans="2:73" ht="12" customHeight="1" thickBot="1" thickTop="1">
      <c r="B36" s="194">
        <v>16</v>
      </c>
      <c r="C36" s="156">
        <f>VLOOKUP(B36,'勝ち上がり'!$F$2:$G$257,2,FALSE)</f>
        <v>248</v>
      </c>
      <c r="D36" s="154" t="str">
        <f>IF(ISERROR(VLOOKUP(C36,'名簿'!$A$1:$C$292,2,FALSE))=TRUE,"",VLOOKUP(C36,'名簿'!$A$1:$C$292,2,FALSE))</f>
        <v>松　尾</v>
      </c>
      <c r="E36" s="191" t="s">
        <v>1</v>
      </c>
      <c r="F36" s="155" t="str">
        <f>IF(ISERROR(VLOOKUP(C36,'名簿'!$A$1:$C$292,3,FALSE))=TRUE,"",VLOOKUP(C36,'名簿'!$A$1:$C$292,3,FALSE))</f>
        <v>高松北</v>
      </c>
      <c r="G36" s="191" t="s">
        <v>2</v>
      </c>
      <c r="H36" s="80"/>
      <c r="I36" s="7"/>
      <c r="J36" s="7"/>
      <c r="K36" s="7"/>
      <c r="L36" s="7"/>
      <c r="M36" s="88"/>
      <c r="O36" s="179"/>
      <c r="P36" s="180"/>
      <c r="Q36" s="184"/>
      <c r="R36" s="185"/>
      <c r="T36" s="187"/>
      <c r="U36" s="188"/>
      <c r="V36" s="182"/>
      <c r="W36" s="179"/>
      <c r="X36" s="20"/>
      <c r="Y36" s="92"/>
      <c r="Z36" s="7"/>
      <c r="AA36" s="7"/>
      <c r="AB36" s="7"/>
      <c r="AC36" s="86"/>
      <c r="AD36" s="80"/>
      <c r="AE36" s="156">
        <f>VLOOKUP(AJ36,'勝ち上がり'!$F$2:$G$257,2,FALSE)</f>
        <v>245</v>
      </c>
      <c r="AF36" s="154" t="str">
        <f>IF(ISERROR(VLOOKUP(AE36,'名簿'!$A$1:$C$292,2,FALSE))=TRUE,"",VLOOKUP(AE36,'名簿'!$A$1:$C$292,2,FALSE))</f>
        <v>　港　健</v>
      </c>
      <c r="AG36" s="191" t="s">
        <v>1</v>
      </c>
      <c r="AH36" s="155" t="str">
        <f>IF(ISERROR(VLOOKUP(AE36,'名簿'!$A$1:$C$292,3,FALSE))=TRUE,"",VLOOKUP(AE36,'名簿'!$A$1:$C$292,3,FALSE))</f>
        <v>土　庄</v>
      </c>
      <c r="AI36" s="191" t="s">
        <v>2</v>
      </c>
      <c r="AJ36" s="190">
        <v>47</v>
      </c>
      <c r="AM36" s="190">
        <v>79</v>
      </c>
      <c r="AN36" s="156">
        <f>VLOOKUP(AM36,'勝ち上がり'!$F$2:$G$257,2,FALSE)</f>
        <v>243</v>
      </c>
      <c r="AO36" s="154" t="str">
        <f>IF(ISERROR(VLOOKUP(AN36,'名簿'!$A$1:$C$292,2,FALSE))=TRUE,"",VLOOKUP(AN36,'名簿'!$A$1:$C$292,2,FALSE))</f>
        <v>加　藤</v>
      </c>
      <c r="AP36" s="191" t="s">
        <v>1</v>
      </c>
      <c r="AQ36" s="155" t="str">
        <f>IF(ISERROR(VLOOKUP(AN36,'名簿'!$A$1:$C$292,3,FALSE))=TRUE,"",VLOOKUP(AN36,'名簿'!$A$1:$C$292,3,FALSE))</f>
        <v>坂出工</v>
      </c>
      <c r="AR36" s="158" t="s">
        <v>2</v>
      </c>
      <c r="AS36" s="11"/>
      <c r="AT36" s="7"/>
      <c r="AU36" s="7"/>
      <c r="AV36" s="7"/>
      <c r="AW36" s="7"/>
      <c r="AX36" s="138"/>
      <c r="AY36" s="20"/>
      <c r="AZ36" s="179"/>
      <c r="BA36" s="180"/>
      <c r="BB36" s="184"/>
      <c r="BC36" s="185"/>
      <c r="BE36" s="187"/>
      <c r="BF36" s="188"/>
      <c r="BG36" s="182"/>
      <c r="BH36" s="179"/>
      <c r="BJ36" s="90"/>
      <c r="BK36" s="7"/>
      <c r="BL36" s="7"/>
      <c r="BM36" s="7"/>
      <c r="BN36" s="15"/>
      <c r="BO36" s="14"/>
      <c r="BP36" s="156">
        <f>VLOOKUP(BU36,'勝ち上がり'!$F$2:$G$257,2,FALSE)</f>
        <v>247</v>
      </c>
      <c r="BQ36" s="154" t="str">
        <f>IF(ISERROR(VLOOKUP(BP36,'名簿'!$A$1:$C$292,2,FALSE))=TRUE,"",VLOOKUP(BP36,'名簿'!$A$1:$C$292,2,FALSE))</f>
        <v>立　石</v>
      </c>
      <c r="BR36" s="158" t="s">
        <v>1</v>
      </c>
      <c r="BS36" s="155" t="str">
        <f>IF(ISERROR(VLOOKUP(BP36,'名簿'!$A$1:$C$292,3,FALSE))=TRUE,"",VLOOKUP(BP36,'名簿'!$A$1:$C$292,3,FALSE))</f>
        <v>高　松</v>
      </c>
      <c r="BT36" s="158" t="s">
        <v>2</v>
      </c>
      <c r="BU36" s="194">
        <v>111</v>
      </c>
    </row>
    <row r="37" spans="2:73" ht="12" customHeight="1" thickBot="1" thickTop="1">
      <c r="B37" s="194"/>
      <c r="C37" s="156"/>
      <c r="D37" s="154"/>
      <c r="E37" s="191"/>
      <c r="F37" s="155"/>
      <c r="G37" s="191"/>
      <c r="H37" s="7"/>
      <c r="I37" s="81"/>
      <c r="J37" s="7"/>
      <c r="K37" s="7"/>
      <c r="L37" s="15"/>
      <c r="M37" s="169"/>
      <c r="N37" s="170"/>
      <c r="O37" s="179"/>
      <c r="P37" s="180"/>
      <c r="Q37" s="186"/>
      <c r="R37" s="185"/>
      <c r="S37" s="23"/>
      <c r="T37" s="185"/>
      <c r="U37" s="188"/>
      <c r="V37" s="182"/>
      <c r="W37" s="179"/>
      <c r="X37" s="107"/>
      <c r="Y37" s="15"/>
      <c r="Z37" s="16"/>
      <c r="AA37" s="7"/>
      <c r="AB37" s="7"/>
      <c r="AC37" s="7"/>
      <c r="AD37" s="7"/>
      <c r="AE37" s="156"/>
      <c r="AF37" s="154"/>
      <c r="AG37" s="191"/>
      <c r="AH37" s="155"/>
      <c r="AI37" s="191"/>
      <c r="AJ37" s="190"/>
      <c r="AM37" s="190"/>
      <c r="AN37" s="156"/>
      <c r="AO37" s="154"/>
      <c r="AP37" s="191"/>
      <c r="AQ37" s="155"/>
      <c r="AR37" s="158"/>
      <c r="AS37" s="7"/>
      <c r="AT37" s="7"/>
      <c r="AU37" s="7"/>
      <c r="AV37" s="7"/>
      <c r="AW37" s="15"/>
      <c r="AX37" s="16"/>
      <c r="AY37" s="106"/>
      <c r="AZ37" s="179"/>
      <c r="BA37" s="180"/>
      <c r="BB37" s="186"/>
      <c r="BC37" s="185"/>
      <c r="BD37" s="23"/>
      <c r="BE37" s="185"/>
      <c r="BF37" s="188"/>
      <c r="BG37" s="182"/>
      <c r="BH37" s="179"/>
      <c r="BI37" s="171"/>
      <c r="BJ37" s="172"/>
      <c r="BK37" s="16"/>
      <c r="BL37" s="7"/>
      <c r="BM37" s="7"/>
      <c r="BN37" s="7"/>
      <c r="BO37" s="17"/>
      <c r="BP37" s="156"/>
      <c r="BQ37" s="154"/>
      <c r="BR37" s="158"/>
      <c r="BS37" s="155"/>
      <c r="BT37" s="158"/>
      <c r="BU37" s="194"/>
    </row>
    <row r="38" spans="2:73" ht="12" customHeight="1" thickBot="1" thickTop="1">
      <c r="B38" s="194">
        <v>17</v>
      </c>
      <c r="C38" s="156">
        <f>VLOOKUP(B38,'勝ち上がり'!$F$2:$G$257,2,FALSE)</f>
        <v>137</v>
      </c>
      <c r="D38" s="154" t="str">
        <f>IF(ISERROR(VLOOKUP(C38,'名簿'!$A$1:$C$292,2,FALSE))=TRUE,"",VLOOKUP(C38,'名簿'!$A$1:$C$292,2,FALSE))</f>
        <v>磯　村</v>
      </c>
      <c r="E38" s="191" t="s">
        <v>1</v>
      </c>
      <c r="F38" s="155" t="str">
        <f>IF(ISERROR(VLOOKUP(C38,'名簿'!$A$1:$C$292,3,FALSE))=TRUE,"",VLOOKUP(C38,'名簿'!$A$1:$C$292,3,FALSE))</f>
        <v>農　経</v>
      </c>
      <c r="G38" s="191" t="s">
        <v>2</v>
      </c>
      <c r="H38" s="11"/>
      <c r="I38" s="19"/>
      <c r="J38" s="7"/>
      <c r="K38" s="7"/>
      <c r="L38" s="15"/>
      <c r="M38" s="16"/>
      <c r="N38" s="142"/>
      <c r="O38" s="179"/>
      <c r="P38" s="180"/>
      <c r="Q38" s="184"/>
      <c r="R38" s="185"/>
      <c r="T38" s="187"/>
      <c r="U38" s="188"/>
      <c r="V38" s="182"/>
      <c r="W38" s="179"/>
      <c r="X38" s="108"/>
      <c r="Y38" s="15"/>
      <c r="Z38" s="16"/>
      <c r="AA38" s="7"/>
      <c r="AB38" s="7"/>
      <c r="AC38" s="7"/>
      <c r="AD38" s="9"/>
      <c r="AE38" s="156">
        <f>VLOOKUP(AJ38,'勝ち上がり'!$F$2:$G$257,2,FALSE)</f>
        <v>244</v>
      </c>
      <c r="AF38" s="154" t="str">
        <f>IF(ISERROR(VLOOKUP(AE38,'名簿'!$A$1:$C$292,2,FALSE))=TRUE,"",VLOOKUP(AE38,'名簿'!$A$1:$C$292,2,FALSE))</f>
        <v>柴　田</v>
      </c>
      <c r="AG38" s="191" t="s">
        <v>1</v>
      </c>
      <c r="AH38" s="155" t="str">
        <f>IF(ISERROR(VLOOKUP(AE38,'名簿'!$A$1:$C$292,3,FALSE))=TRUE,"",VLOOKUP(AE38,'名簿'!$A$1:$C$292,3,FALSE))</f>
        <v>高松南</v>
      </c>
      <c r="AI38" s="191" t="s">
        <v>2</v>
      </c>
      <c r="AJ38" s="190">
        <v>48</v>
      </c>
      <c r="AM38" s="190">
        <v>80</v>
      </c>
      <c r="AN38" s="156">
        <f>VLOOKUP(AM38,'勝ち上がり'!$F$2:$G$257,2,FALSE)</f>
        <v>246</v>
      </c>
      <c r="AO38" s="154" t="str">
        <f>IF(ISERROR(VLOOKUP(AN38,'名簿'!$A$1:$C$292,2,FALSE))=TRUE,"",VLOOKUP(AN38,'名簿'!$A$1:$C$292,2,FALSE))</f>
        <v>小　川</v>
      </c>
      <c r="AP38" s="191" t="s">
        <v>1</v>
      </c>
      <c r="AQ38" s="155" t="str">
        <f>IF(ISERROR(VLOOKUP(AN38,'名簿'!$A$1:$C$292,3,FALSE))=TRUE,"",VLOOKUP(AN38,'名簿'!$A$1:$C$292,3,FALSE))</f>
        <v>香中央</v>
      </c>
      <c r="AR38" s="158" t="s">
        <v>2</v>
      </c>
      <c r="AS38" s="7"/>
      <c r="AT38" s="7"/>
      <c r="AU38" s="7"/>
      <c r="AV38" s="7"/>
      <c r="AW38" s="15"/>
      <c r="AX38" s="16"/>
      <c r="AY38" s="27"/>
      <c r="AZ38" s="179"/>
      <c r="BA38" s="180"/>
      <c r="BB38" s="184"/>
      <c r="BC38" s="185"/>
      <c r="BE38" s="187"/>
      <c r="BF38" s="188"/>
      <c r="BG38" s="182"/>
      <c r="BH38" s="179"/>
      <c r="BJ38" s="15"/>
      <c r="BK38" s="16"/>
      <c r="BL38" s="7"/>
      <c r="BM38" s="7"/>
      <c r="BN38" s="7"/>
      <c r="BO38" s="80"/>
      <c r="BP38" s="156">
        <f>VLOOKUP(BU38,'勝ち上がり'!$F$2:$G$257,2,FALSE)</f>
        <v>242</v>
      </c>
      <c r="BQ38" s="154" t="str">
        <f>IF(ISERROR(VLOOKUP(BP38,'名簿'!$A$1:$C$292,2,FALSE))=TRUE,"",VLOOKUP(BP38,'名簿'!$A$1:$C$292,2,FALSE))</f>
        <v>野　間</v>
      </c>
      <c r="BR38" s="158" t="s">
        <v>1</v>
      </c>
      <c r="BS38" s="155" t="str">
        <f>IF(ISERROR(VLOOKUP(BP38,'名簿'!$A$1:$C$292,3,FALSE))=TRUE,"",VLOOKUP(BP38,'名簿'!$A$1:$C$292,3,FALSE))</f>
        <v>丸　亀</v>
      </c>
      <c r="BT38" s="158" t="s">
        <v>2</v>
      </c>
      <c r="BU38" s="194">
        <v>112</v>
      </c>
    </row>
    <row r="39" spans="2:73" ht="12" customHeight="1" thickBot="1" thickTop="1">
      <c r="B39" s="194"/>
      <c r="C39" s="156"/>
      <c r="D39" s="154"/>
      <c r="E39" s="191"/>
      <c r="F39" s="155"/>
      <c r="G39" s="191"/>
      <c r="H39" s="7"/>
      <c r="I39" s="15"/>
      <c r="J39" s="79"/>
      <c r="K39" s="7"/>
      <c r="L39" s="15"/>
      <c r="M39" s="16"/>
      <c r="N39" s="142"/>
      <c r="Q39" s="186"/>
      <c r="R39" s="185"/>
      <c r="S39" s="23"/>
      <c r="T39" s="185"/>
      <c r="U39" s="188"/>
      <c r="X39" s="108"/>
      <c r="Y39" s="7"/>
      <c r="Z39" s="16"/>
      <c r="AA39" s="7"/>
      <c r="AB39" s="7"/>
      <c r="AC39" s="78"/>
      <c r="AD39" s="12"/>
      <c r="AE39" s="156"/>
      <c r="AF39" s="154"/>
      <c r="AG39" s="191"/>
      <c r="AH39" s="155"/>
      <c r="AI39" s="191"/>
      <c r="AJ39" s="190"/>
      <c r="AM39" s="190"/>
      <c r="AN39" s="156"/>
      <c r="AO39" s="154"/>
      <c r="AP39" s="191"/>
      <c r="AQ39" s="155"/>
      <c r="AR39" s="158"/>
      <c r="AS39" s="10"/>
      <c r="AT39" s="79"/>
      <c r="AU39" s="7"/>
      <c r="AV39" s="7"/>
      <c r="AW39" s="15"/>
      <c r="AX39" s="16"/>
      <c r="AY39" s="27"/>
      <c r="BB39" s="186"/>
      <c r="BC39" s="185"/>
      <c r="BD39" s="23"/>
      <c r="BE39" s="185"/>
      <c r="BF39" s="188"/>
      <c r="BJ39" s="7"/>
      <c r="BK39" s="16"/>
      <c r="BL39" s="7"/>
      <c r="BM39" s="7"/>
      <c r="BN39" s="87"/>
      <c r="BO39" s="7"/>
      <c r="BP39" s="156"/>
      <c r="BQ39" s="154"/>
      <c r="BR39" s="158"/>
      <c r="BS39" s="155"/>
      <c r="BT39" s="158"/>
      <c r="BU39" s="194"/>
    </row>
    <row r="40" spans="2:73" ht="12" customHeight="1" thickBot="1" thickTop="1">
      <c r="B40" s="194">
        <v>18</v>
      </c>
      <c r="C40" s="156">
        <f>VLOOKUP(B40,'勝ち上がり'!$F$2:$G$257,2,FALSE)</f>
        <v>73</v>
      </c>
      <c r="D40" s="154" t="str">
        <f>IF(ISERROR(VLOOKUP(C40,'名簿'!$A$1:$C$292,2,FALSE))=TRUE,"",VLOOKUP(C40,'名簿'!$A$1:$C$292,2,FALSE))</f>
        <v>　萩</v>
      </c>
      <c r="E40" s="191" t="s">
        <v>1</v>
      </c>
      <c r="F40" s="155" t="str">
        <f>IF(ISERROR(VLOOKUP(C40,'名簿'!$A$1:$C$292,3,FALSE))=TRUE,"",VLOOKUP(C40,'名簿'!$A$1:$C$292,3,FALSE))</f>
        <v>小豆島</v>
      </c>
      <c r="G40" s="191" t="s">
        <v>2</v>
      </c>
      <c r="H40" s="7"/>
      <c r="I40" s="7"/>
      <c r="J40" s="136"/>
      <c r="K40" s="7"/>
      <c r="L40" s="15"/>
      <c r="M40" s="16"/>
      <c r="N40" s="142"/>
      <c r="Q40" s="184"/>
      <c r="R40" s="185"/>
      <c r="T40" s="187"/>
      <c r="U40" s="188"/>
      <c r="X40" s="108"/>
      <c r="Y40" s="7"/>
      <c r="Z40" s="16"/>
      <c r="AA40" s="7"/>
      <c r="AB40" s="7"/>
      <c r="AC40" s="89"/>
      <c r="AD40" s="80"/>
      <c r="AE40" s="156">
        <f>VLOOKUP(AJ40,'勝ち上がり'!$F$2:$G$257,2,FALSE)</f>
        <v>141</v>
      </c>
      <c r="AF40" s="154" t="str">
        <f>IF(ISERROR(VLOOKUP(AE40,'名簿'!$A$1:$C$292,2,FALSE))=TRUE,"",VLOOKUP(AE40,'名簿'!$A$1:$C$292,2,FALSE))</f>
        <v>平　井</v>
      </c>
      <c r="AG40" s="191" t="s">
        <v>1</v>
      </c>
      <c r="AH40" s="155" t="str">
        <f>IF(ISERROR(VLOOKUP(AE40,'名簿'!$A$1:$C$292,3,FALSE))=TRUE,"",VLOOKUP(AE40,'名簿'!$A$1:$C$292,3,FALSE))</f>
        <v>香中央</v>
      </c>
      <c r="AI40" s="191" t="s">
        <v>2</v>
      </c>
      <c r="AJ40" s="190">
        <v>49</v>
      </c>
      <c r="AM40" s="190">
        <v>81</v>
      </c>
      <c r="AN40" s="156">
        <f>VLOOKUP(AM40,'勝ち上がり'!$F$2:$G$257,2,FALSE)</f>
        <v>118</v>
      </c>
      <c r="AO40" s="154" t="str">
        <f>IF(ISERROR(VLOOKUP(AN40,'名簿'!$A$1:$C$292,2,FALSE))=TRUE,"",VLOOKUP(AN40,'名簿'!$A$1:$C$292,2,FALSE))</f>
        <v>服　部</v>
      </c>
      <c r="AP40" s="191" t="s">
        <v>1</v>
      </c>
      <c r="AQ40" s="155" t="str">
        <f>IF(ISERROR(VLOOKUP(AN40,'名簿'!$A$1:$C$292,3,FALSE))=TRUE,"",VLOOKUP(AN40,'名簿'!$A$1:$C$292,3,FALSE))</f>
        <v>丸城西</v>
      </c>
      <c r="AR40" s="158" t="s">
        <v>2</v>
      </c>
      <c r="AS40" s="80"/>
      <c r="AT40" s="136"/>
      <c r="AU40" s="7"/>
      <c r="AV40" s="7"/>
      <c r="AW40" s="15"/>
      <c r="AX40" s="16"/>
      <c r="AY40" s="27"/>
      <c r="BB40" s="184"/>
      <c r="BC40" s="185"/>
      <c r="BE40" s="187"/>
      <c r="BF40" s="188"/>
      <c r="BJ40" s="7"/>
      <c r="BK40" s="16"/>
      <c r="BL40" s="7"/>
      <c r="BM40" s="7"/>
      <c r="BN40" s="19"/>
      <c r="BO40" s="14"/>
      <c r="BP40" s="156">
        <f>VLOOKUP(BU40,'勝ち上がり'!$F$2:$G$257,2,FALSE)</f>
        <v>114</v>
      </c>
      <c r="BQ40" s="154" t="str">
        <f>IF(ISERROR(VLOOKUP(BP40,'名簿'!$A$1:$C$292,2,FALSE))=TRUE,"",VLOOKUP(BP40,'名簿'!$A$1:$C$292,2,FALSE))</f>
        <v>川　谷</v>
      </c>
      <c r="BR40" s="158" t="s">
        <v>1</v>
      </c>
      <c r="BS40" s="155" t="str">
        <f>IF(ISERROR(VLOOKUP(BP40,'名簿'!$A$1:$C$292,3,FALSE))=TRUE,"",VLOOKUP(BP40,'名簿'!$A$1:$C$292,3,FALSE))</f>
        <v>石　田</v>
      </c>
      <c r="BT40" s="158" t="s">
        <v>2</v>
      </c>
      <c r="BU40" s="194">
        <v>113</v>
      </c>
    </row>
    <row r="41" spans="2:73" ht="12" customHeight="1" thickBot="1" thickTop="1">
      <c r="B41" s="194"/>
      <c r="C41" s="156"/>
      <c r="D41" s="154"/>
      <c r="E41" s="191"/>
      <c r="F41" s="155"/>
      <c r="G41" s="191"/>
      <c r="H41" s="10"/>
      <c r="I41" s="79"/>
      <c r="J41" s="137"/>
      <c r="K41" s="7"/>
      <c r="L41" s="15"/>
      <c r="M41" s="16"/>
      <c r="N41" s="142"/>
      <c r="Q41" s="186"/>
      <c r="R41" s="185"/>
      <c r="S41" s="23"/>
      <c r="T41" s="185"/>
      <c r="U41" s="188"/>
      <c r="X41" s="108"/>
      <c r="Y41" s="7"/>
      <c r="Z41" s="16"/>
      <c r="AA41" s="7"/>
      <c r="AB41" s="78"/>
      <c r="AC41" s="16"/>
      <c r="AD41" s="7"/>
      <c r="AE41" s="156"/>
      <c r="AF41" s="154"/>
      <c r="AG41" s="191"/>
      <c r="AH41" s="155"/>
      <c r="AI41" s="191"/>
      <c r="AJ41" s="190"/>
      <c r="AM41" s="190"/>
      <c r="AN41" s="156"/>
      <c r="AO41" s="154"/>
      <c r="AP41" s="191"/>
      <c r="AQ41" s="155"/>
      <c r="AR41" s="158"/>
      <c r="AS41" s="7"/>
      <c r="AT41" s="15"/>
      <c r="AU41" s="79"/>
      <c r="AV41" s="7"/>
      <c r="AW41" s="15"/>
      <c r="AX41" s="16"/>
      <c r="AY41" s="27"/>
      <c r="BB41" s="186"/>
      <c r="BC41" s="185"/>
      <c r="BD41" s="23"/>
      <c r="BE41" s="185"/>
      <c r="BF41" s="188"/>
      <c r="BJ41" s="7"/>
      <c r="BK41" s="16"/>
      <c r="BL41" s="7"/>
      <c r="BM41" s="78"/>
      <c r="BN41" s="16"/>
      <c r="BO41" s="17"/>
      <c r="BP41" s="156"/>
      <c r="BQ41" s="154"/>
      <c r="BR41" s="158"/>
      <c r="BS41" s="155"/>
      <c r="BT41" s="158"/>
      <c r="BU41" s="194"/>
    </row>
    <row r="42" spans="2:73" ht="12" customHeight="1" thickBot="1" thickTop="1">
      <c r="B42" s="194">
        <v>19</v>
      </c>
      <c r="C42" s="156">
        <f>VLOOKUP(B42,'勝ち上がり'!$F$2:$G$257,2,FALSE)</f>
        <v>201</v>
      </c>
      <c r="D42" s="154" t="str">
        <f>IF(ISERROR(VLOOKUP(C42,'名簿'!$A$1:$C$292,2,FALSE))=TRUE,"",VLOOKUP(C42,'名簿'!$A$1:$C$292,2,FALSE))</f>
        <v>小　原</v>
      </c>
      <c r="E42" s="191" t="s">
        <v>1</v>
      </c>
      <c r="F42" s="155" t="str">
        <f>IF(ISERROR(VLOOKUP(C42,'名簿'!$A$1:$C$292,3,FALSE))=TRUE,"",VLOOKUP(C42,'名簿'!$A$1:$C$292,3,FALSE))</f>
        <v>高工芸</v>
      </c>
      <c r="G42" s="191" t="s">
        <v>2</v>
      </c>
      <c r="H42" s="80"/>
      <c r="I42" s="83"/>
      <c r="J42" s="15"/>
      <c r="K42" s="7"/>
      <c r="L42" s="15"/>
      <c r="M42" s="16"/>
      <c r="N42" s="142"/>
      <c r="Q42" s="23"/>
      <c r="U42" s="23"/>
      <c r="X42" s="108"/>
      <c r="Y42" s="7"/>
      <c r="Z42" s="16"/>
      <c r="AA42" s="90"/>
      <c r="AB42" s="86"/>
      <c r="AC42" s="7"/>
      <c r="AD42" s="80"/>
      <c r="AE42" s="156">
        <f>VLOOKUP(AJ42,'勝ち上がり'!$F$2:$G$257,2,FALSE)</f>
        <v>180</v>
      </c>
      <c r="AF42" s="154" t="str">
        <f>IF(ISERROR(VLOOKUP(AE42,'名簿'!$A$1:$C$292,2,FALSE))=TRUE,"",VLOOKUP(AE42,'名簿'!$A$1:$C$292,2,FALSE))</f>
        <v>田　渕</v>
      </c>
      <c r="AG42" s="191" t="s">
        <v>1</v>
      </c>
      <c r="AH42" s="155" t="str">
        <f>IF(ISERROR(VLOOKUP(AE42,'名簿'!$A$1:$C$292,3,FALSE))=TRUE,"",VLOOKUP(AE42,'名簿'!$A$1:$C$292,3,FALSE))</f>
        <v>三豊工</v>
      </c>
      <c r="AI42" s="191" t="s">
        <v>2</v>
      </c>
      <c r="AJ42" s="190">
        <v>50</v>
      </c>
      <c r="AM42" s="190">
        <v>82</v>
      </c>
      <c r="AN42" s="156">
        <f>VLOOKUP(AM42,'勝ち上がり'!$F$2:$G$257,2,FALSE)</f>
        <v>182</v>
      </c>
      <c r="AO42" s="154" t="str">
        <f>IF(ISERROR(VLOOKUP(AN42,'名簿'!$A$1:$C$292,2,FALSE))=TRUE,"",VLOOKUP(AN42,'名簿'!$A$1:$C$292,2,FALSE))</f>
        <v>井　原</v>
      </c>
      <c r="AP42" s="191" t="s">
        <v>1</v>
      </c>
      <c r="AQ42" s="155" t="str">
        <f>IF(ISERROR(VLOOKUP(AN42,'名簿'!$A$1:$C$292,3,FALSE))=TRUE,"",VLOOKUP(AN42,'名簿'!$A$1:$C$292,3,FALSE))</f>
        <v>高松西</v>
      </c>
      <c r="AR42" s="158" t="s">
        <v>2</v>
      </c>
      <c r="AS42" s="80"/>
      <c r="AT42" s="7"/>
      <c r="AU42" s="83"/>
      <c r="AV42" s="88"/>
      <c r="AW42" s="15"/>
      <c r="AX42" s="16"/>
      <c r="AY42" s="27"/>
      <c r="BB42" s="23"/>
      <c r="BF42" s="23"/>
      <c r="BJ42" s="7"/>
      <c r="BK42" s="16"/>
      <c r="BL42" s="90"/>
      <c r="BM42" s="86"/>
      <c r="BN42" s="7"/>
      <c r="BO42" s="80"/>
      <c r="BP42" s="156">
        <f>VLOOKUP(BU42,'勝ち上がり'!$F$2:$G$257,2,FALSE)</f>
        <v>79</v>
      </c>
      <c r="BQ42" s="154" t="str">
        <f>IF(ISERROR(VLOOKUP(BP42,'名簿'!$A$1:$C$292,2,FALSE))=TRUE,"",VLOOKUP(BP42,'名簿'!$A$1:$C$292,2,FALSE))</f>
        <v>髙　橋司</v>
      </c>
      <c r="BR42" s="158" t="s">
        <v>1</v>
      </c>
      <c r="BS42" s="155" t="str">
        <f>IF(ISERROR(VLOOKUP(BP42,'名簿'!$A$1:$C$292,3,FALSE))=TRUE,"",VLOOKUP(BP42,'名簿'!$A$1:$C$292,3,FALSE))</f>
        <v>三豊工</v>
      </c>
      <c r="BT42" s="158" t="s">
        <v>2</v>
      </c>
      <c r="BU42" s="194">
        <v>114</v>
      </c>
    </row>
    <row r="43" spans="2:73" ht="12" customHeight="1" thickBot="1" thickTop="1">
      <c r="B43" s="194"/>
      <c r="C43" s="156"/>
      <c r="D43" s="154"/>
      <c r="E43" s="191"/>
      <c r="F43" s="155"/>
      <c r="G43" s="191"/>
      <c r="H43" s="7"/>
      <c r="I43" s="7"/>
      <c r="J43" s="15"/>
      <c r="K43" s="79"/>
      <c r="L43" s="15"/>
      <c r="M43" s="16"/>
      <c r="N43" s="142"/>
      <c r="S43" s="27"/>
      <c r="X43" s="108"/>
      <c r="Y43" s="7"/>
      <c r="Z43" s="16"/>
      <c r="AA43" s="90"/>
      <c r="AB43" s="90"/>
      <c r="AC43" s="87"/>
      <c r="AD43" s="7"/>
      <c r="AE43" s="156"/>
      <c r="AF43" s="154"/>
      <c r="AG43" s="191"/>
      <c r="AH43" s="155"/>
      <c r="AI43" s="191"/>
      <c r="AJ43" s="190"/>
      <c r="AM43" s="190"/>
      <c r="AN43" s="156"/>
      <c r="AO43" s="154"/>
      <c r="AP43" s="191"/>
      <c r="AQ43" s="155"/>
      <c r="AR43" s="158"/>
      <c r="AS43" s="7"/>
      <c r="AT43" s="81"/>
      <c r="AU43" s="88"/>
      <c r="AV43" s="88"/>
      <c r="AW43" s="15"/>
      <c r="AX43" s="16"/>
      <c r="AY43" s="27"/>
      <c r="BD43" s="27"/>
      <c r="BJ43" s="7"/>
      <c r="BK43" s="16"/>
      <c r="BL43" s="90"/>
      <c r="BM43" s="90"/>
      <c r="BN43" s="87"/>
      <c r="BO43" s="7"/>
      <c r="BP43" s="156"/>
      <c r="BQ43" s="154"/>
      <c r="BR43" s="158"/>
      <c r="BS43" s="155"/>
      <c r="BT43" s="158"/>
      <c r="BU43" s="194"/>
    </row>
    <row r="44" spans="2:73" ht="12" customHeight="1" thickTop="1">
      <c r="B44" s="194">
        <v>20</v>
      </c>
      <c r="C44" s="156">
        <f>VLOOKUP(B44,'勝ち上がり'!$F$2:$G$257,2,FALSE)</f>
        <v>216</v>
      </c>
      <c r="D44" s="154" t="str">
        <f>IF(ISERROR(VLOOKUP(C44,'名簿'!$A$1:$C$292,2,FALSE))=TRUE,"",VLOOKUP(C44,'名簿'!$A$1:$C$292,2,FALSE))</f>
        <v>木　曾</v>
      </c>
      <c r="E44" s="191" t="s">
        <v>1</v>
      </c>
      <c r="F44" s="155" t="str">
        <f>IF(ISERROR(VLOOKUP(C44,'名簿'!$A$1:$C$292,3,FALSE))=TRUE,"",VLOOKUP(C44,'名簿'!$A$1:$C$292,3,FALSE))</f>
        <v>高松西</v>
      </c>
      <c r="G44" s="191" t="s">
        <v>2</v>
      </c>
      <c r="H44" s="7"/>
      <c r="I44" s="7"/>
      <c r="J44" s="7"/>
      <c r="K44" s="83"/>
      <c r="L44" s="137"/>
      <c r="M44" s="16"/>
      <c r="N44" s="142"/>
      <c r="S44" s="27"/>
      <c r="X44" s="108"/>
      <c r="Y44" s="7"/>
      <c r="Z44" s="16"/>
      <c r="AA44" s="90"/>
      <c r="AB44" s="7"/>
      <c r="AC44" s="15"/>
      <c r="AD44" s="14"/>
      <c r="AE44" s="156">
        <f>VLOOKUP(AJ44,'勝ち上がり'!$F$2:$G$257,2,FALSE)</f>
        <v>205</v>
      </c>
      <c r="AF44" s="154" t="str">
        <f>IF(ISERROR(VLOOKUP(AE44,'名簿'!$A$1:$C$292,2,FALSE))=TRUE,"",VLOOKUP(AE44,'名簿'!$A$1:$C$292,2,FALSE))</f>
        <v>渡　辺</v>
      </c>
      <c r="AG44" s="191" t="s">
        <v>1</v>
      </c>
      <c r="AH44" s="155" t="str">
        <f>IF(ISERROR(VLOOKUP(AE44,'名簿'!$A$1:$C$292,3,FALSE))=TRUE,"",VLOOKUP(AE44,'名簿'!$A$1:$C$292,3,FALSE))</f>
        <v>石　田</v>
      </c>
      <c r="AI44" s="191" t="s">
        <v>2</v>
      </c>
      <c r="AJ44" s="190">
        <v>51</v>
      </c>
      <c r="AM44" s="190">
        <v>83</v>
      </c>
      <c r="AN44" s="156">
        <f>VLOOKUP(AM44,'勝ち上がり'!$F$2:$G$257,2,FALSE)</f>
        <v>203</v>
      </c>
      <c r="AO44" s="154" t="str">
        <f>IF(ISERROR(VLOOKUP(AN44,'名簿'!$A$1:$C$292,2,FALSE))=TRUE,"",VLOOKUP(AN44,'名簿'!$A$1:$C$292,2,FALSE))</f>
        <v>菊　川</v>
      </c>
      <c r="AP44" s="191" t="s">
        <v>1</v>
      </c>
      <c r="AQ44" s="155" t="str">
        <f>IF(ISERROR(VLOOKUP(AN44,'名簿'!$A$1:$C$292,3,FALSE))=TRUE,"",VLOOKUP(AN44,'名簿'!$A$1:$C$292,3,FALSE))</f>
        <v>坂出一</v>
      </c>
      <c r="AR44" s="158" t="s">
        <v>2</v>
      </c>
      <c r="AS44" s="11"/>
      <c r="AT44" s="7"/>
      <c r="AU44" s="7"/>
      <c r="AV44" s="88"/>
      <c r="AW44" s="15"/>
      <c r="AX44" s="16"/>
      <c r="AY44" s="27"/>
      <c r="BD44" s="27"/>
      <c r="BJ44" s="7"/>
      <c r="BK44" s="16"/>
      <c r="BL44" s="90"/>
      <c r="BM44" s="7"/>
      <c r="BN44" s="15"/>
      <c r="BO44" s="14"/>
      <c r="BP44" s="156">
        <f>VLOOKUP(BU44,'勝ち上がり'!$F$2:$G$257,2,FALSE)</f>
        <v>207</v>
      </c>
      <c r="BQ44" s="154" t="str">
        <f>IF(ISERROR(VLOOKUP(BP44,'名簿'!$A$1:$C$292,2,FALSE))=TRUE,"",VLOOKUP(BP44,'名簿'!$A$1:$C$292,2,FALSE))</f>
        <v>中　西</v>
      </c>
      <c r="BR44" s="158" t="s">
        <v>1</v>
      </c>
      <c r="BS44" s="155" t="str">
        <f>IF(ISERROR(VLOOKUP(BP44,'名簿'!$A$1:$C$292,3,FALSE))=TRUE,"",VLOOKUP(BP44,'名簿'!$A$1:$C$292,3,FALSE))</f>
        <v>高松南</v>
      </c>
      <c r="BT44" s="158" t="s">
        <v>2</v>
      </c>
      <c r="BU44" s="194">
        <v>115</v>
      </c>
    </row>
    <row r="45" spans="2:73" ht="12" customHeight="1" thickBot="1">
      <c r="B45" s="194"/>
      <c r="C45" s="156"/>
      <c r="D45" s="154"/>
      <c r="E45" s="191"/>
      <c r="F45" s="155"/>
      <c r="G45" s="191"/>
      <c r="H45" s="10"/>
      <c r="I45" s="79"/>
      <c r="J45" s="7"/>
      <c r="K45" s="88"/>
      <c r="L45" s="137"/>
      <c r="M45" s="16"/>
      <c r="N45" s="142"/>
      <c r="S45" s="27"/>
      <c r="X45" s="108"/>
      <c r="Y45" s="7"/>
      <c r="Z45" s="16"/>
      <c r="AA45" s="87"/>
      <c r="AB45" s="7"/>
      <c r="AC45" s="7"/>
      <c r="AD45" s="17"/>
      <c r="AE45" s="156"/>
      <c r="AF45" s="154"/>
      <c r="AG45" s="191"/>
      <c r="AH45" s="155"/>
      <c r="AI45" s="191"/>
      <c r="AJ45" s="190"/>
      <c r="AM45" s="190"/>
      <c r="AN45" s="156"/>
      <c r="AO45" s="154"/>
      <c r="AP45" s="191"/>
      <c r="AQ45" s="155"/>
      <c r="AR45" s="158"/>
      <c r="AS45" s="7"/>
      <c r="AT45" s="7"/>
      <c r="AU45" s="7"/>
      <c r="AV45" s="81"/>
      <c r="AW45" s="15"/>
      <c r="AX45" s="16"/>
      <c r="AY45" s="27"/>
      <c r="BD45" s="27"/>
      <c r="BJ45" s="7"/>
      <c r="BK45" s="16"/>
      <c r="BL45" s="87"/>
      <c r="BM45" s="7"/>
      <c r="BN45" s="7"/>
      <c r="BO45" s="17"/>
      <c r="BP45" s="156"/>
      <c r="BQ45" s="154"/>
      <c r="BR45" s="158"/>
      <c r="BS45" s="155"/>
      <c r="BT45" s="158"/>
      <c r="BU45" s="194"/>
    </row>
    <row r="46" spans="2:73" ht="12" customHeight="1" thickBot="1" thickTop="1">
      <c r="B46" s="194">
        <v>21</v>
      </c>
      <c r="C46" s="156">
        <f>VLOOKUP(B46,'勝ち上がり'!$F$2:$G$257,2,FALSE)</f>
        <v>169</v>
      </c>
      <c r="D46" s="154" t="str">
        <f>IF(ISERROR(VLOOKUP(C46,'名簿'!$A$1:$C$292,2,FALSE))=TRUE,"",VLOOKUP(C46,'名簿'!$A$1:$C$292,2,FALSE))</f>
        <v>天　野</v>
      </c>
      <c r="E46" s="191" t="s">
        <v>1</v>
      </c>
      <c r="F46" s="155" t="str">
        <f>IF(ISERROR(VLOOKUP(C46,'名簿'!$A$1:$C$292,3,FALSE))=TRUE,"",VLOOKUP(C46,'名簿'!$A$1:$C$292,3,FALSE))</f>
        <v>高松東</v>
      </c>
      <c r="G46" s="191" t="s">
        <v>2</v>
      </c>
      <c r="H46" s="80"/>
      <c r="I46" s="136"/>
      <c r="J46" s="16"/>
      <c r="K46" s="88"/>
      <c r="L46" s="137"/>
      <c r="M46" s="16"/>
      <c r="N46" s="142"/>
      <c r="S46" s="27"/>
      <c r="X46" s="108"/>
      <c r="Y46" s="7"/>
      <c r="Z46" s="19"/>
      <c r="AA46" s="19"/>
      <c r="AB46" s="16"/>
      <c r="AC46" s="7"/>
      <c r="AD46" s="80"/>
      <c r="AE46" s="156">
        <f>VLOOKUP(AJ46,'勝ち上がり'!$F$2:$G$257,2,FALSE)</f>
        <v>212</v>
      </c>
      <c r="AF46" s="154" t="str">
        <f>IF(ISERROR(VLOOKUP(AE46,'名簿'!$A$1:$C$292,2,FALSE))=TRUE,"",VLOOKUP(AE46,'名簿'!$A$1:$C$292,2,FALSE))</f>
        <v>好　川</v>
      </c>
      <c r="AG46" s="191" t="s">
        <v>1</v>
      </c>
      <c r="AH46" s="155" t="str">
        <f>IF(ISERROR(VLOOKUP(AE46,'名簿'!$A$1:$C$292,3,FALSE))=TRUE,"",VLOOKUP(AE46,'名簿'!$A$1:$C$292,3,FALSE))</f>
        <v>丸　亀</v>
      </c>
      <c r="AI46" s="191" t="s">
        <v>2</v>
      </c>
      <c r="AJ46" s="190">
        <v>52</v>
      </c>
      <c r="AM46" s="190">
        <v>84</v>
      </c>
      <c r="AN46" s="156">
        <f>VLOOKUP(AM46,'勝ち上がり'!$F$2:$G$257,2,FALSE)</f>
        <v>214</v>
      </c>
      <c r="AO46" s="154" t="str">
        <f>IF(ISERROR(VLOOKUP(AN46,'名簿'!$A$1:$C$292,2,FALSE))=TRUE,"",VLOOKUP(AN46,'名簿'!$A$1:$C$292,2,FALSE))</f>
        <v>新　田</v>
      </c>
      <c r="AP46" s="191" t="s">
        <v>1</v>
      </c>
      <c r="AQ46" s="155" t="str">
        <f>IF(ISERROR(VLOOKUP(AN46,'名簿'!$A$1:$C$292,3,FALSE))=TRUE,"",VLOOKUP(AN46,'名簿'!$A$1:$C$292,3,FALSE))</f>
        <v>丸　亀</v>
      </c>
      <c r="AR46" s="158" t="s">
        <v>2</v>
      </c>
      <c r="AS46" s="80"/>
      <c r="AT46" s="7"/>
      <c r="AU46" s="15"/>
      <c r="AV46" s="16"/>
      <c r="AW46" s="137"/>
      <c r="AX46" s="16"/>
      <c r="AY46" s="27"/>
      <c r="BD46" s="27"/>
      <c r="BJ46" s="7"/>
      <c r="BK46" s="91"/>
      <c r="BL46" s="15"/>
      <c r="BM46" s="16"/>
      <c r="BN46" s="7"/>
      <c r="BO46" s="9"/>
      <c r="BP46" s="156">
        <f>VLOOKUP(BU46,'勝ち上がり'!$F$2:$G$257,2,FALSE)</f>
        <v>47</v>
      </c>
      <c r="BQ46" s="154" t="str">
        <f>IF(ISERROR(VLOOKUP(BP46,'名簿'!$A$1:$C$292,2,FALSE))=TRUE,"",VLOOKUP(BP46,'名簿'!$A$1:$C$292,2,FALSE))</f>
        <v>古　市</v>
      </c>
      <c r="BR46" s="158" t="s">
        <v>1</v>
      </c>
      <c r="BS46" s="155" t="str">
        <f>IF(ISERROR(VLOOKUP(BP46,'名簿'!$A$1:$C$292,3,FALSE))=TRUE,"",VLOOKUP(BP46,'名簿'!$A$1:$C$292,3,FALSE))</f>
        <v>農　経</v>
      </c>
      <c r="BT46" s="158" t="s">
        <v>2</v>
      </c>
      <c r="BU46" s="194">
        <v>116</v>
      </c>
    </row>
    <row r="47" spans="2:73" ht="12" customHeight="1" thickBot="1" thickTop="1">
      <c r="B47" s="194"/>
      <c r="C47" s="156"/>
      <c r="D47" s="154"/>
      <c r="E47" s="191"/>
      <c r="F47" s="155"/>
      <c r="G47" s="191"/>
      <c r="H47" s="7"/>
      <c r="I47" s="15"/>
      <c r="J47" s="79"/>
      <c r="K47" s="88"/>
      <c r="L47" s="137"/>
      <c r="M47" s="16"/>
      <c r="N47" s="142"/>
      <c r="S47" s="27"/>
      <c r="X47" s="108"/>
      <c r="Y47" s="7"/>
      <c r="Z47" s="19"/>
      <c r="AA47" s="19"/>
      <c r="AB47" s="16"/>
      <c r="AC47" s="87"/>
      <c r="AD47" s="7"/>
      <c r="AE47" s="156"/>
      <c r="AF47" s="154"/>
      <c r="AG47" s="191"/>
      <c r="AH47" s="155"/>
      <c r="AI47" s="191"/>
      <c r="AJ47" s="190"/>
      <c r="AM47" s="190"/>
      <c r="AN47" s="156"/>
      <c r="AO47" s="154"/>
      <c r="AP47" s="191"/>
      <c r="AQ47" s="155"/>
      <c r="AR47" s="158"/>
      <c r="AS47" s="7"/>
      <c r="AT47" s="81"/>
      <c r="AU47" s="15"/>
      <c r="AV47" s="16"/>
      <c r="AW47" s="137"/>
      <c r="AX47" s="16"/>
      <c r="AY47" s="27"/>
      <c r="BD47" s="27"/>
      <c r="BJ47" s="7"/>
      <c r="BK47" s="91"/>
      <c r="BL47" s="15"/>
      <c r="BM47" s="16"/>
      <c r="BN47" s="78"/>
      <c r="BO47" s="12"/>
      <c r="BP47" s="156"/>
      <c r="BQ47" s="154"/>
      <c r="BR47" s="158"/>
      <c r="BS47" s="155"/>
      <c r="BT47" s="158"/>
      <c r="BU47" s="194"/>
    </row>
    <row r="48" spans="2:73" ht="12" customHeight="1" thickBot="1" thickTop="1">
      <c r="B48" s="194">
        <v>22</v>
      </c>
      <c r="C48" s="156">
        <f>VLOOKUP(B48,'勝ち上がり'!$F$2:$G$257,2,FALSE)</f>
        <v>105</v>
      </c>
      <c r="D48" s="154" t="str">
        <f>IF(ISERROR(VLOOKUP(C48,'名簿'!$A$1:$C$292,2,FALSE))=TRUE,"",VLOOKUP(C48,'名簿'!$A$1:$C$292,2,FALSE))</f>
        <v>藤　塚</v>
      </c>
      <c r="E48" s="191" t="s">
        <v>1</v>
      </c>
      <c r="F48" s="155" t="str">
        <f>IF(ISERROR(VLOOKUP(C48,'名簿'!$A$1:$C$292,3,FALSE))=TRUE,"",VLOOKUP(C48,'名簿'!$A$1:$C$292,3,FALSE))</f>
        <v>土　庄</v>
      </c>
      <c r="G48" s="191" t="s">
        <v>2</v>
      </c>
      <c r="H48" s="80"/>
      <c r="I48" s="7"/>
      <c r="J48" s="83"/>
      <c r="K48" s="7"/>
      <c r="L48" s="137"/>
      <c r="M48" s="16"/>
      <c r="N48" s="142"/>
      <c r="S48" s="27"/>
      <c r="X48" s="108"/>
      <c r="Y48" s="7"/>
      <c r="Z48" s="19"/>
      <c r="AA48" s="19"/>
      <c r="AB48" s="19"/>
      <c r="AC48" s="19"/>
      <c r="AD48" s="14"/>
      <c r="AE48" s="156">
        <f>VLOOKUP(AJ48,'勝ち上がり'!$F$2:$G$257,2,FALSE)</f>
        <v>84</v>
      </c>
      <c r="AF48" s="154" t="str">
        <f>IF(ISERROR(VLOOKUP(AE48,'名簿'!$A$1:$C$292,2,FALSE))=TRUE,"",VLOOKUP(AE48,'名簿'!$A$1:$C$292,2,FALSE))</f>
        <v>石　見</v>
      </c>
      <c r="AG48" s="191" t="s">
        <v>1</v>
      </c>
      <c r="AH48" s="155" t="str">
        <f>IF(ISERROR(VLOOKUP(AE48,'名簿'!$A$1:$C$292,3,FALSE))=TRUE,"",VLOOKUP(AE48,'名簿'!$A$1:$C$292,3,FALSE))</f>
        <v>高松東</v>
      </c>
      <c r="AI48" s="191" t="s">
        <v>2</v>
      </c>
      <c r="AJ48" s="190">
        <v>53</v>
      </c>
      <c r="AM48" s="190">
        <v>85</v>
      </c>
      <c r="AN48" s="156">
        <f>VLOOKUP(AM48,'勝ち上がり'!$F$2:$G$257,2,FALSE)</f>
        <v>86</v>
      </c>
      <c r="AO48" s="154" t="str">
        <f>IF(ISERROR(VLOOKUP(AN48,'名簿'!$A$1:$C$292,2,FALSE))=TRUE,"",VLOOKUP(AN48,'名簿'!$A$1:$C$292,2,FALSE))</f>
        <v>礒　﨑</v>
      </c>
      <c r="AP48" s="191" t="s">
        <v>1</v>
      </c>
      <c r="AQ48" s="155" t="str">
        <f>IF(ISERROR(VLOOKUP(AN48,'名簿'!$A$1:$C$292,3,FALSE))=TRUE,"",VLOOKUP(AN48,'名簿'!$A$1:$C$292,3,FALSE))</f>
        <v>津　田</v>
      </c>
      <c r="AR48" s="158" t="s">
        <v>2</v>
      </c>
      <c r="AS48" s="11"/>
      <c r="AT48" s="16"/>
      <c r="AU48" s="137"/>
      <c r="AV48" s="16"/>
      <c r="AW48" s="137"/>
      <c r="AX48" s="16"/>
      <c r="AY48" s="27"/>
      <c r="BD48" s="27"/>
      <c r="BJ48" s="7"/>
      <c r="BK48" s="91"/>
      <c r="BL48" s="15"/>
      <c r="BM48" s="91"/>
      <c r="BN48" s="86"/>
      <c r="BO48" s="80"/>
      <c r="BP48" s="156">
        <f>VLOOKUP(BU48,'勝ち上がり'!$F$2:$G$257,2,FALSE)</f>
        <v>82</v>
      </c>
      <c r="BQ48" s="154" t="str">
        <f>IF(ISERROR(VLOOKUP(BP48,'名簿'!$A$1:$C$292,2,FALSE))=TRUE,"",VLOOKUP(BP48,'名簿'!$A$1:$C$292,2,FALSE))</f>
        <v>廣　瀬</v>
      </c>
      <c r="BR48" s="158" t="s">
        <v>1</v>
      </c>
      <c r="BS48" s="155" t="str">
        <f>IF(ISERROR(VLOOKUP(BP48,'名簿'!$A$1:$C$292,3,FALSE))=TRUE,"",VLOOKUP(BP48,'名簿'!$A$1:$C$292,3,FALSE))</f>
        <v>津　田</v>
      </c>
      <c r="BT48" s="158" t="s">
        <v>2</v>
      </c>
      <c r="BU48" s="194">
        <v>117</v>
      </c>
    </row>
    <row r="49" spans="2:73" ht="12" customHeight="1" thickBot="1" thickTop="1">
      <c r="B49" s="194"/>
      <c r="C49" s="156"/>
      <c r="D49" s="154"/>
      <c r="E49" s="191"/>
      <c r="F49" s="155"/>
      <c r="G49" s="191"/>
      <c r="H49" s="7"/>
      <c r="I49" s="81"/>
      <c r="J49" s="88"/>
      <c r="K49" s="7"/>
      <c r="L49" s="137"/>
      <c r="M49" s="16"/>
      <c r="N49" s="142"/>
      <c r="S49" s="27"/>
      <c r="X49" s="108"/>
      <c r="Y49" s="7"/>
      <c r="Z49" s="19"/>
      <c r="AA49" s="19"/>
      <c r="AB49" s="82"/>
      <c r="AC49" s="16"/>
      <c r="AD49" s="17"/>
      <c r="AE49" s="156"/>
      <c r="AF49" s="154"/>
      <c r="AG49" s="191"/>
      <c r="AH49" s="155"/>
      <c r="AI49" s="191"/>
      <c r="AJ49" s="190"/>
      <c r="AM49" s="190"/>
      <c r="AN49" s="156"/>
      <c r="AO49" s="154"/>
      <c r="AP49" s="191"/>
      <c r="AQ49" s="155"/>
      <c r="AR49" s="158"/>
      <c r="AS49" s="7"/>
      <c r="AT49" s="7"/>
      <c r="AU49" s="84"/>
      <c r="AV49" s="16"/>
      <c r="AW49" s="137"/>
      <c r="AX49" s="16"/>
      <c r="AY49" s="27"/>
      <c r="BD49" s="27"/>
      <c r="BJ49" s="7"/>
      <c r="BK49" s="91"/>
      <c r="BL49" s="15"/>
      <c r="BM49" s="85"/>
      <c r="BN49" s="7"/>
      <c r="BO49" s="7"/>
      <c r="BP49" s="156"/>
      <c r="BQ49" s="154"/>
      <c r="BR49" s="158"/>
      <c r="BS49" s="155"/>
      <c r="BT49" s="158"/>
      <c r="BU49" s="194"/>
    </row>
    <row r="50" spans="2:73" ht="12" customHeight="1" thickTop="1">
      <c r="B50" s="194">
        <v>23</v>
      </c>
      <c r="C50" s="156">
        <f>VLOOKUP(B50,'勝ち上がり'!$F$2:$G$257,2,FALSE)</f>
        <v>233</v>
      </c>
      <c r="D50" s="154" t="str">
        <f>IF(ISERROR(VLOOKUP(C50,'名簿'!$A$1:$C$292,2,FALSE))=TRUE,"",VLOOKUP(C50,'名簿'!$A$1:$C$292,2,FALSE))</f>
        <v>山　本</v>
      </c>
      <c r="E50" s="191" t="s">
        <v>1</v>
      </c>
      <c r="F50" s="155" t="str">
        <f>IF(ISERROR(VLOOKUP(C50,'名簿'!$A$1:$C$292,3,FALSE))=TRUE,"",VLOOKUP(C50,'名簿'!$A$1:$C$292,3,FALSE))</f>
        <v>高松一</v>
      </c>
      <c r="G50" s="191" t="s">
        <v>2</v>
      </c>
      <c r="H50" s="11"/>
      <c r="I50" s="7"/>
      <c r="J50" s="7"/>
      <c r="K50" s="7"/>
      <c r="L50" s="137"/>
      <c r="M50" s="16"/>
      <c r="N50" s="142"/>
      <c r="S50" s="27"/>
      <c r="X50" s="108"/>
      <c r="Y50" s="7"/>
      <c r="Z50" s="19"/>
      <c r="AA50" s="16"/>
      <c r="AB50" s="86"/>
      <c r="AC50" s="7"/>
      <c r="AD50" s="9"/>
      <c r="AE50" s="156">
        <f>VLOOKUP(AJ50,'勝ち上がり'!$F$2:$G$257,2,FALSE)</f>
        <v>148</v>
      </c>
      <c r="AF50" s="154" t="str">
        <f>IF(ISERROR(VLOOKUP(AE50,'名簿'!$A$1:$C$292,2,FALSE))=TRUE,"",VLOOKUP(AE50,'名簿'!$A$1:$C$292,2,FALSE))</f>
        <v>大　田</v>
      </c>
      <c r="AG50" s="191" t="s">
        <v>1</v>
      </c>
      <c r="AH50" s="155" t="str">
        <f>IF(ISERROR(VLOOKUP(AE50,'名簿'!$A$1:$C$292,3,FALSE))=TRUE,"",VLOOKUP(AE50,'名簿'!$A$1:$C$292,3,FALSE))</f>
        <v>坂出工</v>
      </c>
      <c r="AI50" s="191" t="s">
        <v>2</v>
      </c>
      <c r="AJ50" s="190">
        <v>54</v>
      </c>
      <c r="AM50" s="190">
        <v>86</v>
      </c>
      <c r="AN50" s="156">
        <f>VLOOKUP(AM50,'勝ち上がり'!$F$2:$G$257,2,FALSE)</f>
        <v>150</v>
      </c>
      <c r="AO50" s="154" t="str">
        <f>IF(ISERROR(VLOOKUP(AN50,'名簿'!$A$1:$C$292,2,FALSE))=TRUE,"",VLOOKUP(AN50,'名簿'!$A$1:$C$292,2,FALSE))</f>
        <v>田　中</v>
      </c>
      <c r="AP50" s="191" t="s">
        <v>1</v>
      </c>
      <c r="AQ50" s="155" t="str">
        <f>IF(ISERROR(VLOOKUP(AN50,'名簿'!$A$1:$C$292,3,FALSE))=TRUE,"",VLOOKUP(AN50,'名簿'!$A$1:$C$292,3,FALSE))</f>
        <v>小豆島</v>
      </c>
      <c r="AR50" s="158" t="s">
        <v>2</v>
      </c>
      <c r="AS50" s="7"/>
      <c r="AT50" s="15"/>
      <c r="AU50" s="7"/>
      <c r="AV50" s="7"/>
      <c r="AW50" s="137"/>
      <c r="AX50" s="16"/>
      <c r="AY50" s="27"/>
      <c r="BD50" s="27"/>
      <c r="BJ50" s="7"/>
      <c r="BK50" s="91"/>
      <c r="BL50" s="7"/>
      <c r="BM50" s="15"/>
      <c r="BN50" s="16"/>
      <c r="BO50" s="9"/>
      <c r="BP50" s="156">
        <f>VLOOKUP(BU50,'勝ち上がり'!$F$2:$G$257,2,FALSE)</f>
        <v>111</v>
      </c>
      <c r="BQ50" s="154" t="str">
        <f>IF(ISERROR(VLOOKUP(BP50,'名簿'!$A$1:$C$292,2,FALSE))=TRUE,"",VLOOKUP(BP50,'名簿'!$A$1:$C$292,2,FALSE))</f>
        <v>神　余</v>
      </c>
      <c r="BR50" s="158" t="s">
        <v>1</v>
      </c>
      <c r="BS50" s="155" t="str">
        <f>IF(ISERROR(VLOOKUP(BP50,'名簿'!$A$1:$C$292,3,FALSE))=TRUE,"",VLOOKUP(BP50,'名簿'!$A$1:$C$292,3,FALSE))</f>
        <v>尽　誠</v>
      </c>
      <c r="BT50" s="158" t="s">
        <v>2</v>
      </c>
      <c r="BU50" s="194">
        <v>118</v>
      </c>
    </row>
    <row r="51" spans="2:73" ht="12" customHeight="1" thickBot="1">
      <c r="B51" s="194"/>
      <c r="C51" s="156"/>
      <c r="D51" s="154"/>
      <c r="E51" s="191"/>
      <c r="F51" s="155"/>
      <c r="G51" s="191"/>
      <c r="H51" s="7"/>
      <c r="I51" s="7"/>
      <c r="J51" s="7"/>
      <c r="K51" s="7"/>
      <c r="L51" s="84"/>
      <c r="M51" s="16"/>
      <c r="N51" s="142"/>
      <c r="S51" s="27"/>
      <c r="X51" s="108"/>
      <c r="Y51" s="7"/>
      <c r="Z51" s="19"/>
      <c r="AA51" s="16"/>
      <c r="AB51" s="90"/>
      <c r="AC51" s="78"/>
      <c r="AD51" s="12"/>
      <c r="AE51" s="156"/>
      <c r="AF51" s="154"/>
      <c r="AG51" s="191"/>
      <c r="AH51" s="155"/>
      <c r="AI51" s="191"/>
      <c r="AJ51" s="190"/>
      <c r="AM51" s="190"/>
      <c r="AN51" s="156"/>
      <c r="AO51" s="154"/>
      <c r="AP51" s="191"/>
      <c r="AQ51" s="155"/>
      <c r="AR51" s="158"/>
      <c r="AS51" s="10"/>
      <c r="AT51" s="82"/>
      <c r="AU51" s="7"/>
      <c r="AV51" s="7"/>
      <c r="AW51" s="137"/>
      <c r="AX51" s="16"/>
      <c r="AY51" s="27"/>
      <c r="BD51" s="27"/>
      <c r="BJ51" s="7"/>
      <c r="BK51" s="91"/>
      <c r="BL51" s="7"/>
      <c r="BM51" s="7"/>
      <c r="BN51" s="82"/>
      <c r="BO51" s="12"/>
      <c r="BP51" s="156"/>
      <c r="BQ51" s="154"/>
      <c r="BR51" s="158"/>
      <c r="BS51" s="155"/>
      <c r="BT51" s="158"/>
      <c r="BU51" s="194"/>
    </row>
    <row r="52" spans="2:73" ht="12" customHeight="1" thickBot="1" thickTop="1">
      <c r="B52" s="194">
        <v>24</v>
      </c>
      <c r="C52" s="156">
        <f>VLOOKUP(B52,'勝ち上がり'!$F$2:$G$257,2,FALSE)</f>
        <v>232</v>
      </c>
      <c r="D52" s="154" t="str">
        <f>IF(ISERROR(VLOOKUP(C52,'名簿'!$A$1:$C$292,2,FALSE))=TRUE,"",VLOOKUP(C52,'名簿'!$A$1:$C$292,2,FALSE))</f>
        <v>丹　生</v>
      </c>
      <c r="E52" s="191" t="s">
        <v>1</v>
      </c>
      <c r="F52" s="155" t="str">
        <f>IF(ISERROR(VLOOKUP(C52,'名簿'!$A$1:$C$292,3,FALSE))=TRUE,"",VLOOKUP(C52,'名簿'!$A$1:$C$292,3,FALSE))</f>
        <v>香中央</v>
      </c>
      <c r="G52" s="191" t="s">
        <v>2</v>
      </c>
      <c r="H52" s="80"/>
      <c r="I52" s="7"/>
      <c r="J52" s="7"/>
      <c r="K52" s="15"/>
      <c r="L52" s="7"/>
      <c r="M52" s="7"/>
      <c r="N52" s="142"/>
      <c r="S52" s="27"/>
      <c r="X52" s="108"/>
      <c r="Y52" s="7"/>
      <c r="Z52" s="19"/>
      <c r="AA52" s="16"/>
      <c r="AB52" s="7"/>
      <c r="AC52" s="86"/>
      <c r="AD52" s="80"/>
      <c r="AE52" s="156">
        <f>VLOOKUP(AJ52,'勝ち上がり'!$F$2:$G$257,2,FALSE)</f>
        <v>237</v>
      </c>
      <c r="AF52" s="154" t="str">
        <f>IF(ISERROR(VLOOKUP(AE52,'名簿'!$A$1:$C$292,2,FALSE))=TRUE,"",VLOOKUP(AE52,'名簿'!$A$1:$C$292,2,FALSE))</f>
        <v>川　西</v>
      </c>
      <c r="AG52" s="191" t="s">
        <v>1</v>
      </c>
      <c r="AH52" s="155" t="str">
        <f>IF(ISERROR(VLOOKUP(AE52,'名簿'!$A$1:$C$292,3,FALSE))=TRUE,"",VLOOKUP(AE52,'名簿'!$A$1:$C$292,3,FALSE))</f>
        <v>高　松</v>
      </c>
      <c r="AI52" s="191" t="s">
        <v>2</v>
      </c>
      <c r="AJ52" s="190">
        <v>55</v>
      </c>
      <c r="AM52" s="190">
        <v>87</v>
      </c>
      <c r="AN52" s="156">
        <f>VLOOKUP(AM52,'勝ち上がり'!$F$2:$G$257,2,FALSE)</f>
        <v>235</v>
      </c>
      <c r="AO52" s="154" t="str">
        <f>IF(ISERROR(VLOOKUP(AN52,'名簿'!$A$1:$C$292,2,FALSE))=TRUE,"",VLOOKUP(AN52,'名簿'!$A$1:$C$292,2,FALSE))</f>
        <v>北　田</v>
      </c>
      <c r="AP52" s="191" t="s">
        <v>1</v>
      </c>
      <c r="AQ52" s="155" t="str">
        <f>IF(ISERROR(VLOOKUP(AN52,'名簿'!$A$1:$C$292,3,FALSE))=TRUE,"",VLOOKUP(AN52,'名簿'!$A$1:$C$292,3,FALSE))</f>
        <v>高松東</v>
      </c>
      <c r="AR52" s="158" t="s">
        <v>2</v>
      </c>
      <c r="AS52" s="80"/>
      <c r="AT52" s="83"/>
      <c r="AU52" s="7"/>
      <c r="AV52" s="7"/>
      <c r="AW52" s="137"/>
      <c r="AX52" s="16"/>
      <c r="AY52" s="27"/>
      <c r="BD52" s="27"/>
      <c r="BJ52" s="7"/>
      <c r="BK52" s="91"/>
      <c r="BL52" s="7"/>
      <c r="BM52" s="7"/>
      <c r="BN52" s="86"/>
      <c r="BO52" s="80"/>
      <c r="BP52" s="156">
        <f>VLOOKUP(BU52,'勝ち上がり'!$F$2:$G$257,2,FALSE)</f>
        <v>239</v>
      </c>
      <c r="BQ52" s="154" t="str">
        <f>IF(ISERROR(VLOOKUP(BP52,'名簿'!$A$1:$C$292,2,FALSE))=TRUE,"",VLOOKUP(BP52,'名簿'!$A$1:$C$292,2,FALSE))</f>
        <v>松　下</v>
      </c>
      <c r="BR52" s="158" t="s">
        <v>1</v>
      </c>
      <c r="BS52" s="155" t="str">
        <f>IF(ISERROR(VLOOKUP(BP52,'名簿'!$A$1:$C$292,3,FALSE))=TRUE,"",VLOOKUP(BP52,'名簿'!$A$1:$C$292,3,FALSE))</f>
        <v>善　一</v>
      </c>
      <c r="BT52" s="158" t="s">
        <v>2</v>
      </c>
      <c r="BU52" s="194">
        <v>119</v>
      </c>
    </row>
    <row r="53" spans="2:73" ht="12" customHeight="1" thickBot="1" thickTop="1">
      <c r="B53" s="194"/>
      <c r="C53" s="156"/>
      <c r="D53" s="154"/>
      <c r="E53" s="191"/>
      <c r="F53" s="155"/>
      <c r="G53" s="191"/>
      <c r="H53" s="7"/>
      <c r="I53" s="81"/>
      <c r="J53" s="7"/>
      <c r="K53" s="15"/>
      <c r="L53" s="7"/>
      <c r="M53" s="7"/>
      <c r="N53" s="142"/>
      <c r="S53" s="27"/>
      <c r="X53" s="108"/>
      <c r="Y53" s="7"/>
      <c r="Z53" s="82"/>
      <c r="AA53" s="16"/>
      <c r="AB53" s="7"/>
      <c r="AC53" s="7"/>
      <c r="AD53" s="7"/>
      <c r="AE53" s="156"/>
      <c r="AF53" s="154"/>
      <c r="AG53" s="191"/>
      <c r="AH53" s="155"/>
      <c r="AI53" s="191"/>
      <c r="AJ53" s="190"/>
      <c r="AM53" s="190"/>
      <c r="AN53" s="156"/>
      <c r="AO53" s="154"/>
      <c r="AP53" s="191"/>
      <c r="AQ53" s="155"/>
      <c r="AR53" s="158"/>
      <c r="AS53" s="7"/>
      <c r="AT53" s="7"/>
      <c r="AU53" s="7"/>
      <c r="AV53" s="7"/>
      <c r="AW53" s="84"/>
      <c r="AX53" s="16"/>
      <c r="AY53" s="27"/>
      <c r="BD53" s="27"/>
      <c r="BJ53" s="7"/>
      <c r="BK53" s="85"/>
      <c r="BL53" s="7"/>
      <c r="BM53" s="7"/>
      <c r="BN53" s="7"/>
      <c r="BO53" s="7"/>
      <c r="BP53" s="156"/>
      <c r="BQ53" s="154"/>
      <c r="BR53" s="158"/>
      <c r="BS53" s="155"/>
      <c r="BT53" s="158"/>
      <c r="BU53" s="194"/>
    </row>
    <row r="54" spans="2:73" ht="12" customHeight="1" thickBot="1" thickTop="1">
      <c r="B54" s="194">
        <v>25</v>
      </c>
      <c r="C54" s="156">
        <f>VLOOKUP(B54,'勝ち上がり'!$F$2:$G$257,2,FALSE)</f>
        <v>104</v>
      </c>
      <c r="D54" s="154" t="str">
        <f>IF(ISERROR(VLOOKUP(C54,'名簿'!$A$1:$C$292,2,FALSE))=TRUE,"",VLOOKUP(C54,'名簿'!$A$1:$C$292,2,FALSE))</f>
        <v>草　薙</v>
      </c>
      <c r="E54" s="191" t="s">
        <v>1</v>
      </c>
      <c r="F54" s="155" t="str">
        <f>IF(ISERROR(VLOOKUP(C54,'名簿'!$A$1:$C$292,3,FALSE))=TRUE,"",VLOOKUP(C54,'名簿'!$A$1:$C$292,3,FALSE))</f>
        <v>飯　山</v>
      </c>
      <c r="G54" s="191" t="s">
        <v>2</v>
      </c>
      <c r="H54" s="11"/>
      <c r="I54" s="16"/>
      <c r="J54" s="88"/>
      <c r="K54" s="15"/>
      <c r="L54" s="7"/>
      <c r="M54" s="7"/>
      <c r="N54" s="142"/>
      <c r="S54" s="27"/>
      <c r="X54" s="108"/>
      <c r="Y54" s="7"/>
      <c r="Z54" s="86"/>
      <c r="AA54" s="7"/>
      <c r="AB54" s="7"/>
      <c r="AC54" s="7"/>
      <c r="AD54" s="9"/>
      <c r="AE54" s="156">
        <f>VLOOKUP(AJ54,'勝ち上がり'!$F$2:$G$257,2,FALSE)</f>
        <v>228</v>
      </c>
      <c r="AF54" s="154" t="str">
        <f>IF(ISERROR(VLOOKUP(AE54,'名簿'!$A$1:$C$292,2,FALSE))=TRUE,"",VLOOKUP(AE54,'名簿'!$A$1:$C$292,2,FALSE))</f>
        <v>丸　山</v>
      </c>
      <c r="AG54" s="191" t="s">
        <v>1</v>
      </c>
      <c r="AH54" s="155" t="str">
        <f>IF(ISERROR(VLOOKUP(AE54,'名簿'!$A$1:$C$292,3,FALSE))=TRUE,"",VLOOKUP(AE54,'名簿'!$A$1:$C$292,3,FALSE))</f>
        <v>農　経</v>
      </c>
      <c r="AI54" s="191" t="s">
        <v>2</v>
      </c>
      <c r="AJ54" s="190">
        <v>56</v>
      </c>
      <c r="AM54" s="190">
        <v>88</v>
      </c>
      <c r="AN54" s="156">
        <f>VLOOKUP(AM54,'勝ち上がり'!$F$2:$G$257,2,FALSE)</f>
        <v>230</v>
      </c>
      <c r="AO54" s="154" t="str">
        <f>IF(ISERROR(VLOOKUP(AN54,'名簿'!$A$1:$C$292,2,FALSE))=TRUE,"",VLOOKUP(AN54,'名簿'!$A$1:$C$292,2,FALSE))</f>
        <v>米　澤</v>
      </c>
      <c r="AP54" s="191" t="s">
        <v>1</v>
      </c>
      <c r="AQ54" s="155" t="str">
        <f>IF(ISERROR(VLOOKUP(AN54,'名簿'!$A$1:$C$292,3,FALSE))=TRUE,"",VLOOKUP(AN54,'名簿'!$A$1:$C$292,3,FALSE))</f>
        <v>丸　亀</v>
      </c>
      <c r="AR54" s="158" t="s">
        <v>2</v>
      </c>
      <c r="AS54" s="80"/>
      <c r="AT54" s="7"/>
      <c r="AU54" s="7"/>
      <c r="AV54" s="15"/>
      <c r="AW54" s="7"/>
      <c r="AX54" s="7"/>
      <c r="AY54" s="27"/>
      <c r="BD54" s="27"/>
      <c r="BJ54" s="7"/>
      <c r="BK54" s="15"/>
      <c r="BL54" s="16"/>
      <c r="BM54" s="7"/>
      <c r="BN54" s="7"/>
      <c r="BO54" s="9"/>
      <c r="BP54" s="156">
        <f>VLOOKUP(BU54,'勝ち上がり'!$F$2:$G$257,2,FALSE)</f>
        <v>226</v>
      </c>
      <c r="BQ54" s="154" t="str">
        <f>IF(ISERROR(VLOOKUP(BP54,'名簿'!$A$1:$C$292,2,FALSE))=TRUE,"",VLOOKUP(BP54,'名簿'!$A$1:$C$292,2,FALSE))</f>
        <v>伊　賀</v>
      </c>
      <c r="BR54" s="158" t="s">
        <v>1</v>
      </c>
      <c r="BS54" s="155" t="str">
        <f>IF(ISERROR(VLOOKUP(BP54,'名簿'!$A$1:$C$292,3,FALSE))=TRUE,"",VLOOKUP(BP54,'名簿'!$A$1:$C$292,3,FALSE))</f>
        <v>高工芸</v>
      </c>
      <c r="BT54" s="158" t="s">
        <v>2</v>
      </c>
      <c r="BU54" s="194">
        <v>120</v>
      </c>
    </row>
    <row r="55" spans="2:73" ht="12" customHeight="1" thickBot="1" thickTop="1">
      <c r="B55" s="194"/>
      <c r="C55" s="156"/>
      <c r="D55" s="154"/>
      <c r="E55" s="191"/>
      <c r="F55" s="155"/>
      <c r="G55" s="191"/>
      <c r="H55" s="7"/>
      <c r="I55" s="7"/>
      <c r="J55" s="81"/>
      <c r="K55" s="15"/>
      <c r="L55" s="7"/>
      <c r="M55" s="7"/>
      <c r="N55" s="142"/>
      <c r="S55" s="27"/>
      <c r="X55" s="108"/>
      <c r="Y55" s="7"/>
      <c r="Z55" s="90"/>
      <c r="AA55" s="7"/>
      <c r="AB55" s="7"/>
      <c r="AC55" s="78"/>
      <c r="AD55" s="12"/>
      <c r="AE55" s="156"/>
      <c r="AF55" s="154"/>
      <c r="AG55" s="191"/>
      <c r="AH55" s="155"/>
      <c r="AI55" s="191"/>
      <c r="AJ55" s="190"/>
      <c r="AM55" s="190"/>
      <c r="AN55" s="156"/>
      <c r="AO55" s="154"/>
      <c r="AP55" s="191"/>
      <c r="AQ55" s="155"/>
      <c r="AR55" s="158"/>
      <c r="AS55" s="7"/>
      <c r="AT55" s="81"/>
      <c r="AU55" s="7"/>
      <c r="AV55" s="15"/>
      <c r="AW55" s="7"/>
      <c r="AX55" s="7"/>
      <c r="AY55" s="27"/>
      <c r="BD55" s="27"/>
      <c r="BJ55" s="7"/>
      <c r="BK55" s="7"/>
      <c r="BL55" s="16"/>
      <c r="BM55" s="7"/>
      <c r="BN55" s="78"/>
      <c r="BO55" s="12"/>
      <c r="BP55" s="156"/>
      <c r="BQ55" s="154"/>
      <c r="BR55" s="158"/>
      <c r="BS55" s="155"/>
      <c r="BT55" s="158"/>
      <c r="BU55" s="194"/>
    </row>
    <row r="56" spans="2:73" ht="12" customHeight="1" thickBot="1" thickTop="1">
      <c r="B56" s="194">
        <v>26</v>
      </c>
      <c r="C56" s="156">
        <f>VLOOKUP(B56,'勝ち上がり'!$F$2:$G$257,2,FALSE)</f>
        <v>168</v>
      </c>
      <c r="D56" s="154" t="str">
        <f>IF(ISERROR(VLOOKUP(C56,'名簿'!$A$1:$C$292,2,FALSE))=TRUE,"",VLOOKUP(C56,'名簿'!$A$1:$C$292,2,FALSE))</f>
        <v>吉　永</v>
      </c>
      <c r="E56" s="191" t="s">
        <v>1</v>
      </c>
      <c r="F56" s="155" t="str">
        <f>IF(ISERROR(VLOOKUP(C56,'名簿'!$A$1:$C$292,3,FALSE))=TRUE,"",VLOOKUP(C56,'名簿'!$A$1:$C$292,3,FALSE))</f>
        <v>琴　平</v>
      </c>
      <c r="G56" s="191" t="s">
        <v>2</v>
      </c>
      <c r="H56" s="80"/>
      <c r="I56" s="15"/>
      <c r="J56" s="16"/>
      <c r="K56" s="137"/>
      <c r="L56" s="7"/>
      <c r="M56" s="7"/>
      <c r="N56" s="142"/>
      <c r="Q56" s="20"/>
      <c r="U56" s="20"/>
      <c r="X56" s="108"/>
      <c r="Y56" s="7"/>
      <c r="Z56" s="90"/>
      <c r="AA56" s="7"/>
      <c r="AB56" s="90"/>
      <c r="AC56" s="86"/>
      <c r="AD56" s="80"/>
      <c r="AE56" s="156">
        <f>VLOOKUP(AJ56,'勝ち上がり'!$F$2:$G$257,2,FALSE)</f>
        <v>100</v>
      </c>
      <c r="AF56" s="154" t="str">
        <f>IF(ISERROR(VLOOKUP(AE56,'名簿'!$A$1:$C$292,2,FALSE))=TRUE,"",VLOOKUP(AE56,'名簿'!$A$1:$C$292,2,FALSE))</f>
        <v>今　村</v>
      </c>
      <c r="AG56" s="191" t="s">
        <v>1</v>
      </c>
      <c r="AH56" s="155" t="str">
        <f>IF(ISERROR(VLOOKUP(AE56,'名簿'!$A$1:$C$292,3,FALSE))=TRUE,"",VLOOKUP(AE56,'名簿'!$A$1:$C$292,3,FALSE))</f>
        <v>多度津</v>
      </c>
      <c r="AI56" s="191" t="s">
        <v>2</v>
      </c>
      <c r="AJ56" s="190">
        <v>57</v>
      </c>
      <c r="AM56" s="190">
        <v>89</v>
      </c>
      <c r="AN56" s="156">
        <f>VLOOKUP(AM56,'勝ち上がり'!$F$2:$G$257,2,FALSE)</f>
        <v>155</v>
      </c>
      <c r="AO56" s="154" t="str">
        <f>IF(ISERROR(VLOOKUP(AN56,'名簿'!$A$1:$C$292,2,FALSE))=TRUE,"",VLOOKUP(AN56,'名簿'!$A$1:$C$292,2,FALSE))</f>
        <v>尾　路</v>
      </c>
      <c r="AP56" s="191" t="s">
        <v>1</v>
      </c>
      <c r="AQ56" s="155" t="str">
        <f>IF(ISERROR(VLOOKUP(AN56,'名簿'!$A$1:$C$292,3,FALSE))=TRUE,"",VLOOKUP(AN56,'名簿'!$A$1:$C$292,3,FALSE))</f>
        <v>坂出工</v>
      </c>
      <c r="AR56" s="158" t="s">
        <v>2</v>
      </c>
      <c r="AS56" s="11"/>
      <c r="AT56" s="16"/>
      <c r="AU56" s="88"/>
      <c r="AV56" s="15"/>
      <c r="AW56" s="7"/>
      <c r="AX56" s="7"/>
      <c r="AY56" s="27"/>
      <c r="BD56" s="27"/>
      <c r="BJ56" s="7"/>
      <c r="BK56" s="7"/>
      <c r="BL56" s="16"/>
      <c r="BM56" s="90"/>
      <c r="BN56" s="86"/>
      <c r="BO56" s="80"/>
      <c r="BP56" s="156">
        <f>VLOOKUP(BU56,'勝ち上がり'!$F$2:$G$257,2,FALSE)</f>
        <v>159</v>
      </c>
      <c r="BQ56" s="154" t="str">
        <f>IF(ISERROR(VLOOKUP(BP56,'名簿'!$A$1:$C$292,2,FALSE))=TRUE,"",VLOOKUP(BP56,'名簿'!$A$1:$C$292,2,FALSE))</f>
        <v>吉　田</v>
      </c>
      <c r="BR56" s="158" t="s">
        <v>1</v>
      </c>
      <c r="BS56" s="155" t="str">
        <f>IF(ISERROR(VLOOKUP(BP56,'名簿'!$A$1:$C$292,3,FALSE))=TRUE,"",VLOOKUP(BP56,'名簿'!$A$1:$C$292,3,FALSE))</f>
        <v>丸　亀</v>
      </c>
      <c r="BT56" s="158" t="s">
        <v>2</v>
      </c>
      <c r="BU56" s="194">
        <v>121</v>
      </c>
    </row>
    <row r="57" spans="2:73" ht="12" customHeight="1" thickBot="1" thickTop="1">
      <c r="B57" s="194"/>
      <c r="C57" s="156"/>
      <c r="D57" s="154"/>
      <c r="E57" s="191"/>
      <c r="F57" s="155"/>
      <c r="G57" s="191"/>
      <c r="H57" s="7"/>
      <c r="I57" s="84"/>
      <c r="J57" s="16"/>
      <c r="K57" s="137"/>
      <c r="L57" s="7"/>
      <c r="M57" s="7"/>
      <c r="N57" s="142"/>
      <c r="O57" s="159"/>
      <c r="P57" s="135"/>
      <c r="Q57" s="184"/>
      <c r="R57" s="185"/>
      <c r="T57" s="187"/>
      <c r="U57" s="188"/>
      <c r="V57" s="197"/>
      <c r="W57" s="159"/>
      <c r="X57" s="108"/>
      <c r="Y57" s="7"/>
      <c r="Z57" s="90"/>
      <c r="AA57" s="7"/>
      <c r="AB57" s="87"/>
      <c r="AC57" s="7"/>
      <c r="AD57" s="7"/>
      <c r="AE57" s="156"/>
      <c r="AF57" s="154"/>
      <c r="AG57" s="191"/>
      <c r="AH57" s="155"/>
      <c r="AI57" s="191"/>
      <c r="AJ57" s="190"/>
      <c r="AM57" s="190"/>
      <c r="AN57" s="156"/>
      <c r="AO57" s="154"/>
      <c r="AP57" s="191"/>
      <c r="AQ57" s="155"/>
      <c r="AR57" s="158"/>
      <c r="AS57" s="7"/>
      <c r="AT57" s="7"/>
      <c r="AU57" s="81"/>
      <c r="AV57" s="15"/>
      <c r="AW57" s="7"/>
      <c r="AX57" s="7"/>
      <c r="AY57" s="27"/>
      <c r="BD57" s="27"/>
      <c r="BJ57" s="7"/>
      <c r="BK57" s="7"/>
      <c r="BL57" s="16"/>
      <c r="BM57" s="87"/>
      <c r="BN57" s="7"/>
      <c r="BO57" s="7"/>
      <c r="BP57" s="156"/>
      <c r="BQ57" s="154"/>
      <c r="BR57" s="158"/>
      <c r="BS57" s="155"/>
      <c r="BT57" s="158"/>
      <c r="BU57" s="194"/>
    </row>
    <row r="58" spans="2:73" ht="12" customHeight="1" thickBot="1" thickTop="1">
      <c r="B58" s="194">
        <v>27</v>
      </c>
      <c r="C58" s="156">
        <f>VLOOKUP(B58,'勝ち上がり'!$F$2:$G$257,2,FALSE)</f>
        <v>217</v>
      </c>
      <c r="D58" s="154" t="str">
        <f>IF(ISERROR(VLOOKUP(C58,'名簿'!$A$1:$C$292,2,FALSE))=TRUE,"",VLOOKUP(C58,'名簿'!$A$1:$C$292,2,FALSE))</f>
        <v>石　野</v>
      </c>
      <c r="E58" s="191" t="s">
        <v>1</v>
      </c>
      <c r="F58" s="155" t="str">
        <f>IF(ISERROR(VLOOKUP(C58,'名簿'!$A$1:$C$292,3,FALSE))=TRUE,"",VLOOKUP(C58,'名簿'!$A$1:$C$292,3,FALSE))</f>
        <v>高松南</v>
      </c>
      <c r="G58" s="191" t="s">
        <v>2</v>
      </c>
      <c r="H58" s="11"/>
      <c r="I58" s="7"/>
      <c r="J58" s="7"/>
      <c r="K58" s="137"/>
      <c r="L58" s="7"/>
      <c r="M58" s="7"/>
      <c r="N58" s="142"/>
      <c r="O58" s="159"/>
      <c r="P58" s="135"/>
      <c r="Q58" s="186"/>
      <c r="R58" s="185"/>
      <c r="S58" s="23"/>
      <c r="T58" s="185"/>
      <c r="U58" s="188"/>
      <c r="V58" s="197"/>
      <c r="W58" s="159"/>
      <c r="X58" s="108"/>
      <c r="Y58" s="7"/>
      <c r="Z58" s="90"/>
      <c r="AA58" s="90"/>
      <c r="AB58" s="15"/>
      <c r="AC58" s="16"/>
      <c r="AD58" s="9"/>
      <c r="AE58" s="156">
        <f>VLOOKUP(AJ58,'勝ち上がり'!$F$2:$G$257,2,FALSE)</f>
        <v>164</v>
      </c>
      <c r="AF58" s="154" t="str">
        <f>IF(ISERROR(VLOOKUP(AE58,'名簿'!$A$1:$C$292,2,FALSE))=TRUE,"",VLOOKUP(AE58,'名簿'!$A$1:$C$292,2,FALSE))</f>
        <v>石　川竜</v>
      </c>
      <c r="AG58" s="191" t="s">
        <v>1</v>
      </c>
      <c r="AH58" s="155" t="str">
        <f>IF(ISERROR(VLOOKUP(AE58,'名簿'!$A$1:$C$292,3,FALSE))=TRUE,"",VLOOKUP(AE58,'名簿'!$A$1:$C$292,3,FALSE))</f>
        <v>英　明</v>
      </c>
      <c r="AI58" s="191" t="s">
        <v>2</v>
      </c>
      <c r="AJ58" s="190">
        <v>58</v>
      </c>
      <c r="AM58" s="190">
        <v>90</v>
      </c>
      <c r="AN58" s="156">
        <f>VLOOKUP(AM58,'勝ち上がり'!$F$2:$G$257,2,FALSE)</f>
        <v>91</v>
      </c>
      <c r="AO58" s="154" t="str">
        <f>IF(ISERROR(VLOOKUP(AN58,'名簿'!$A$1:$C$292,2,FALSE))=TRUE,"",VLOOKUP(AN58,'名簿'!$A$1:$C$292,2,FALSE))</f>
        <v>飯　間</v>
      </c>
      <c r="AP58" s="191" t="s">
        <v>1</v>
      </c>
      <c r="AQ58" s="155" t="str">
        <f>IF(ISERROR(VLOOKUP(AN58,'名簿'!$A$1:$C$292,3,FALSE))=TRUE,"",VLOOKUP(AN58,'名簿'!$A$1:$C$292,3,FALSE))</f>
        <v>農　経</v>
      </c>
      <c r="AR58" s="158" t="s">
        <v>2</v>
      </c>
      <c r="AS58" s="7"/>
      <c r="AT58" s="15"/>
      <c r="AU58" s="19"/>
      <c r="AV58" s="19"/>
      <c r="AW58" s="7"/>
      <c r="AX58" s="7"/>
      <c r="AY58" s="27"/>
      <c r="BD58" s="27"/>
      <c r="BJ58" s="7"/>
      <c r="BK58" s="7"/>
      <c r="BL58" s="19"/>
      <c r="BM58" s="19"/>
      <c r="BN58" s="16"/>
      <c r="BO58" s="80"/>
      <c r="BP58" s="156">
        <f>VLOOKUP(BU58,'勝ち上がり'!$F$2:$G$257,2,FALSE)</f>
        <v>95</v>
      </c>
      <c r="BQ58" s="154" t="str">
        <f>IF(ISERROR(VLOOKUP(BP58,'名簿'!$A$1:$C$292,2,FALSE))=TRUE,"",VLOOKUP(BP58,'名簿'!$A$1:$C$292,2,FALSE))</f>
        <v>宮　脇</v>
      </c>
      <c r="BR58" s="158" t="s">
        <v>1</v>
      </c>
      <c r="BS58" s="155" t="str">
        <f>IF(ISERROR(VLOOKUP(BP58,'名簿'!$A$1:$C$292,3,FALSE))=TRUE,"",VLOOKUP(BP58,'名簿'!$A$1:$C$292,3,FALSE))</f>
        <v>高松西</v>
      </c>
      <c r="BT58" s="158" t="s">
        <v>2</v>
      </c>
      <c r="BU58" s="194">
        <v>122</v>
      </c>
    </row>
    <row r="59" spans="2:73" ht="12" customHeight="1" thickBot="1" thickTop="1">
      <c r="B59" s="194"/>
      <c r="C59" s="156"/>
      <c r="D59" s="154"/>
      <c r="E59" s="191"/>
      <c r="F59" s="155"/>
      <c r="G59" s="191"/>
      <c r="H59" s="7"/>
      <c r="I59" s="7"/>
      <c r="J59" s="7"/>
      <c r="K59" s="84"/>
      <c r="L59" s="7"/>
      <c r="M59" s="7"/>
      <c r="N59" s="142"/>
      <c r="O59" s="159"/>
      <c r="P59" s="135"/>
      <c r="Q59" s="184"/>
      <c r="R59" s="185"/>
      <c r="T59" s="187"/>
      <c r="U59" s="188"/>
      <c r="V59" s="197"/>
      <c r="W59" s="159"/>
      <c r="X59" s="108"/>
      <c r="Y59" s="7"/>
      <c r="Z59" s="90"/>
      <c r="AA59" s="90"/>
      <c r="AB59" s="15"/>
      <c r="AC59" s="82"/>
      <c r="AD59" s="12"/>
      <c r="AE59" s="156"/>
      <c r="AF59" s="154"/>
      <c r="AG59" s="191"/>
      <c r="AH59" s="155"/>
      <c r="AI59" s="191"/>
      <c r="AJ59" s="190"/>
      <c r="AM59" s="190"/>
      <c r="AN59" s="156"/>
      <c r="AO59" s="154"/>
      <c r="AP59" s="191"/>
      <c r="AQ59" s="155"/>
      <c r="AR59" s="158"/>
      <c r="AS59" s="10"/>
      <c r="AT59" s="18"/>
      <c r="AU59" s="19"/>
      <c r="AV59" s="19"/>
      <c r="AW59" s="7"/>
      <c r="AX59" s="7"/>
      <c r="AY59" s="27"/>
      <c r="BD59" s="27"/>
      <c r="BJ59" s="7"/>
      <c r="BK59" s="7"/>
      <c r="BL59" s="19"/>
      <c r="BM59" s="19"/>
      <c r="BN59" s="85"/>
      <c r="BO59" s="7"/>
      <c r="BP59" s="156"/>
      <c r="BQ59" s="154"/>
      <c r="BR59" s="158"/>
      <c r="BS59" s="155"/>
      <c r="BT59" s="158"/>
      <c r="BU59" s="194"/>
    </row>
    <row r="60" spans="2:73" ht="12" customHeight="1" thickBot="1" thickTop="1">
      <c r="B60" s="194">
        <v>28</v>
      </c>
      <c r="C60" s="156">
        <f>VLOOKUP(B60,'勝ち上がり'!$F$2:$G$257,2,FALSE)</f>
        <v>200</v>
      </c>
      <c r="D60" s="154" t="str">
        <f>IF(ISERROR(VLOOKUP(C60,'名簿'!$A$1:$C$292,2,FALSE))=TRUE,"",VLOOKUP(C60,'名簿'!$A$1:$C$292,2,FALSE))</f>
        <v>浪　越</v>
      </c>
      <c r="E60" s="191" t="s">
        <v>1</v>
      </c>
      <c r="F60" s="155" t="str">
        <f>IF(ISERROR(VLOOKUP(C60,'名簿'!$A$1:$C$292,3,FALSE))=TRUE,"",VLOOKUP(C60,'名簿'!$A$1:$C$292,3,FALSE))</f>
        <v>丸　亀</v>
      </c>
      <c r="G60" s="191" t="s">
        <v>2</v>
      </c>
      <c r="H60" s="80"/>
      <c r="I60" s="7"/>
      <c r="J60" s="15"/>
      <c r="K60" s="7"/>
      <c r="L60" s="7"/>
      <c r="M60" s="7"/>
      <c r="N60" s="142"/>
      <c r="O60" s="159"/>
      <c r="P60" s="135"/>
      <c r="Q60" s="186"/>
      <c r="R60" s="185"/>
      <c r="S60" s="23"/>
      <c r="T60" s="185"/>
      <c r="U60" s="188"/>
      <c r="V60" s="197"/>
      <c r="W60" s="159"/>
      <c r="X60" s="108"/>
      <c r="Y60" s="7"/>
      <c r="Z60" s="90"/>
      <c r="AA60" s="90"/>
      <c r="AB60" s="7"/>
      <c r="AC60" s="86"/>
      <c r="AD60" s="80"/>
      <c r="AE60" s="156">
        <f>VLOOKUP(AJ60,'勝ち上がり'!$F$2:$G$257,2,FALSE)</f>
        <v>36</v>
      </c>
      <c r="AF60" s="154" t="str">
        <f>IF(ISERROR(VLOOKUP(AE60,'名簿'!$A$1:$C$292,2,FALSE))=TRUE,"",VLOOKUP(AE60,'名簿'!$A$1:$C$292,2,FALSE))</f>
        <v>井　上</v>
      </c>
      <c r="AG60" s="191" t="s">
        <v>1</v>
      </c>
      <c r="AH60" s="155" t="str">
        <f>IF(ISERROR(VLOOKUP(AE60,'名簿'!$A$1:$C$292,3,FALSE))=TRUE,"",VLOOKUP(AE60,'名簿'!$A$1:$C$292,3,FALSE))</f>
        <v>坂出工</v>
      </c>
      <c r="AI60" s="191" t="s">
        <v>2</v>
      </c>
      <c r="AJ60" s="190">
        <v>59</v>
      </c>
      <c r="AM60" s="190">
        <v>91</v>
      </c>
      <c r="AN60" s="156">
        <f>VLOOKUP(AM60,'勝ち上がり'!$F$2:$G$257,2,FALSE)</f>
        <v>219</v>
      </c>
      <c r="AO60" s="154" t="str">
        <f>IF(ISERROR(VLOOKUP(AN60,'名簿'!$A$1:$C$292,2,FALSE))=TRUE,"",VLOOKUP(AN60,'名簿'!$A$1:$C$292,2,FALSE))</f>
        <v>水　口</v>
      </c>
      <c r="AP60" s="191" t="s">
        <v>1</v>
      </c>
      <c r="AQ60" s="155" t="str">
        <f>IF(ISERROR(VLOOKUP(AN60,'名簿'!$A$1:$C$292,3,FALSE))=TRUE,"",VLOOKUP(AN60,'名簿'!$A$1:$C$292,3,FALSE))</f>
        <v>琴　平</v>
      </c>
      <c r="AR60" s="158" t="s">
        <v>2</v>
      </c>
      <c r="AS60" s="11"/>
      <c r="AT60" s="7"/>
      <c r="AU60" s="15"/>
      <c r="AV60" s="19"/>
      <c r="AW60" s="7"/>
      <c r="AX60" s="7"/>
      <c r="AY60" s="27"/>
      <c r="BD60" s="27"/>
      <c r="BJ60" s="7"/>
      <c r="BK60" s="7"/>
      <c r="BL60" s="19"/>
      <c r="BM60" s="16"/>
      <c r="BN60" s="15"/>
      <c r="BO60" s="14"/>
      <c r="BP60" s="156">
        <f>VLOOKUP(BU60,'勝ち上がり'!$F$2:$G$257,2,FALSE)</f>
        <v>223</v>
      </c>
      <c r="BQ60" s="154" t="str">
        <f>IF(ISERROR(VLOOKUP(BP60,'名簿'!$A$1:$C$292,2,FALSE))=TRUE,"",VLOOKUP(BP60,'名簿'!$A$1:$C$292,2,FALSE))</f>
        <v>　岡</v>
      </c>
      <c r="BR60" s="158" t="s">
        <v>1</v>
      </c>
      <c r="BS60" s="155" t="str">
        <f>IF(ISERROR(VLOOKUP(BP60,'名簿'!$A$1:$C$292,3,FALSE))=TRUE,"",VLOOKUP(BP60,'名簿'!$A$1:$C$292,3,FALSE))</f>
        <v>英　明</v>
      </c>
      <c r="BT60" s="158" t="s">
        <v>2</v>
      </c>
      <c r="BU60" s="194">
        <v>123</v>
      </c>
    </row>
    <row r="61" spans="2:73" ht="12" customHeight="1" thickBot="1" thickTop="1">
      <c r="B61" s="194"/>
      <c r="C61" s="156"/>
      <c r="D61" s="154"/>
      <c r="E61" s="191"/>
      <c r="F61" s="155"/>
      <c r="G61" s="191"/>
      <c r="H61" s="7"/>
      <c r="I61" s="81"/>
      <c r="J61" s="15"/>
      <c r="K61" s="7"/>
      <c r="L61" s="7"/>
      <c r="M61" s="7"/>
      <c r="N61" s="142"/>
      <c r="O61" s="159"/>
      <c r="P61" s="135"/>
      <c r="Q61" s="184"/>
      <c r="R61" s="185"/>
      <c r="T61" s="187"/>
      <c r="U61" s="188"/>
      <c r="V61" s="197"/>
      <c r="W61" s="159"/>
      <c r="X61" s="108"/>
      <c r="Y61" s="7"/>
      <c r="Z61" s="90"/>
      <c r="AA61" s="87"/>
      <c r="AB61" s="7"/>
      <c r="AC61" s="7"/>
      <c r="AD61" s="7"/>
      <c r="AE61" s="156"/>
      <c r="AF61" s="154"/>
      <c r="AG61" s="191"/>
      <c r="AH61" s="155"/>
      <c r="AI61" s="191"/>
      <c r="AJ61" s="190"/>
      <c r="AM61" s="190"/>
      <c r="AN61" s="156"/>
      <c r="AO61" s="154"/>
      <c r="AP61" s="191"/>
      <c r="AQ61" s="155"/>
      <c r="AR61" s="158"/>
      <c r="AS61" s="7"/>
      <c r="AT61" s="7"/>
      <c r="AU61" s="15"/>
      <c r="AV61" s="82"/>
      <c r="AW61" s="7"/>
      <c r="AX61" s="7"/>
      <c r="AY61" s="27"/>
      <c r="BD61" s="27"/>
      <c r="BJ61" s="7"/>
      <c r="BK61" s="7"/>
      <c r="BL61" s="82"/>
      <c r="BM61" s="16"/>
      <c r="BN61" s="7"/>
      <c r="BO61" s="17"/>
      <c r="BP61" s="156"/>
      <c r="BQ61" s="154"/>
      <c r="BR61" s="158"/>
      <c r="BS61" s="155"/>
      <c r="BT61" s="158"/>
      <c r="BU61" s="194"/>
    </row>
    <row r="62" spans="2:73" ht="12" customHeight="1" thickBot="1" thickTop="1">
      <c r="B62" s="194">
        <v>29</v>
      </c>
      <c r="C62" s="156">
        <f>VLOOKUP(B62,'勝ち上がり'!$F$2:$G$257,2,FALSE)</f>
        <v>185</v>
      </c>
      <c r="D62" s="154" t="str">
        <f>IF(ISERROR(VLOOKUP(C62,'名簿'!$A$1:$C$292,2,FALSE))=TRUE,"",VLOOKUP(C62,'名簿'!$A$1:$C$292,2,FALSE))</f>
        <v>増　田</v>
      </c>
      <c r="E62" s="191" t="s">
        <v>1</v>
      </c>
      <c r="F62" s="155" t="str">
        <f>IF(ISERROR(VLOOKUP(C62,'名簿'!$A$1:$C$292,3,FALSE))=TRUE,"",VLOOKUP(C62,'名簿'!$A$1:$C$292,3,FALSE))</f>
        <v>高松東</v>
      </c>
      <c r="G62" s="191" t="s">
        <v>2</v>
      </c>
      <c r="H62" s="11"/>
      <c r="I62" s="16"/>
      <c r="J62" s="137"/>
      <c r="K62" s="7"/>
      <c r="L62" s="7"/>
      <c r="M62" s="7"/>
      <c r="N62" s="142"/>
      <c r="O62" s="159"/>
      <c r="P62" s="135"/>
      <c r="Q62" s="186"/>
      <c r="R62" s="185"/>
      <c r="S62" s="23"/>
      <c r="T62" s="185"/>
      <c r="U62" s="188"/>
      <c r="V62" s="197"/>
      <c r="W62" s="159"/>
      <c r="X62" s="108"/>
      <c r="Y62" s="7"/>
      <c r="Z62" s="7"/>
      <c r="AA62" s="15"/>
      <c r="AB62" s="16"/>
      <c r="AC62" s="7"/>
      <c r="AD62" s="9"/>
      <c r="AE62" s="156">
        <f>VLOOKUP(AJ62,'勝ち上がり'!$F$2:$G$257,2,FALSE)</f>
        <v>61</v>
      </c>
      <c r="AF62" s="154" t="str">
        <f>IF(ISERROR(VLOOKUP(AE62,'名簿'!$A$1:$C$292,2,FALSE))=TRUE,"",VLOOKUP(AE62,'名簿'!$A$1:$C$292,2,FALSE))</f>
        <v>山　口</v>
      </c>
      <c r="AG62" s="191" t="s">
        <v>1</v>
      </c>
      <c r="AH62" s="155" t="str">
        <f>IF(ISERROR(VLOOKUP(AE62,'名簿'!$A$1:$C$292,3,FALSE))=TRUE,"",VLOOKUP(AE62,'名簿'!$A$1:$C$292,3,FALSE))</f>
        <v>琴　平</v>
      </c>
      <c r="AI62" s="191" t="s">
        <v>2</v>
      </c>
      <c r="AJ62" s="190">
        <v>60</v>
      </c>
      <c r="AM62" s="190">
        <v>92</v>
      </c>
      <c r="AN62" s="156">
        <f>VLOOKUP(AM62,'勝ち上がり'!$F$2:$G$257,2,FALSE)</f>
        <v>59</v>
      </c>
      <c r="AO62" s="154" t="str">
        <f>IF(ISERROR(VLOOKUP(AN62,'名簿'!$A$1:$C$292,2,FALSE))=TRUE,"",VLOOKUP(AN62,'名簿'!$A$1:$C$292,2,FALSE))</f>
        <v>小　橋</v>
      </c>
      <c r="AP62" s="191" t="s">
        <v>1</v>
      </c>
      <c r="AQ62" s="155" t="str">
        <f>IF(ISERROR(VLOOKUP(AN62,'名簿'!$A$1:$C$292,3,FALSE))=TRUE,"",VLOOKUP(AN62,'名簿'!$A$1:$C$292,3,FALSE))</f>
        <v>高松西</v>
      </c>
      <c r="AR62" s="158" t="s">
        <v>2</v>
      </c>
      <c r="AS62" s="80"/>
      <c r="AT62" s="7"/>
      <c r="AU62" s="7"/>
      <c r="AV62" s="83"/>
      <c r="AW62" s="7"/>
      <c r="AX62" s="7"/>
      <c r="AY62" s="27"/>
      <c r="BD62" s="27"/>
      <c r="BJ62" s="7"/>
      <c r="BK62" s="7"/>
      <c r="BL62" s="86"/>
      <c r="BM62" s="7"/>
      <c r="BN62" s="7"/>
      <c r="BO62" s="80"/>
      <c r="BP62" s="156">
        <f>VLOOKUP(BU62,'勝ち上がり'!$F$2:$G$257,2,FALSE)</f>
        <v>194</v>
      </c>
      <c r="BQ62" s="154" t="str">
        <f>IF(ISERROR(VLOOKUP(BP62,'名簿'!$A$1:$C$292,2,FALSE))=TRUE,"",VLOOKUP(BP62,'名簿'!$A$1:$C$292,2,FALSE))</f>
        <v>黒　川</v>
      </c>
      <c r="BR62" s="158" t="s">
        <v>1</v>
      </c>
      <c r="BS62" s="155" t="str">
        <f>IF(ISERROR(VLOOKUP(BP62,'名簿'!$A$1:$C$292,3,FALSE))=TRUE,"",VLOOKUP(BP62,'名簿'!$A$1:$C$292,3,FALSE))</f>
        <v>高中央</v>
      </c>
      <c r="BT62" s="158" t="s">
        <v>2</v>
      </c>
      <c r="BU62" s="194">
        <v>124</v>
      </c>
    </row>
    <row r="63" spans="2:73" ht="12" customHeight="1" thickBot="1" thickTop="1">
      <c r="B63" s="194"/>
      <c r="C63" s="156"/>
      <c r="D63" s="154"/>
      <c r="E63" s="191"/>
      <c r="F63" s="155"/>
      <c r="G63" s="191"/>
      <c r="H63" s="7"/>
      <c r="I63" s="7"/>
      <c r="J63" s="84"/>
      <c r="K63" s="7"/>
      <c r="L63" s="7"/>
      <c r="M63" s="7"/>
      <c r="N63" s="142"/>
      <c r="O63" s="179">
        <f>IF(Q57="","",IF(Q57&gt;T57,1,0)+IF(Q59&gt;T59,1,0)+IF(Q61&gt;T61,1,0)+IF(Q63&gt;T63,1,0)+IF(Q65&gt;T65,1,0))</f>
      </c>
      <c r="P63" s="180"/>
      <c r="Q63" s="184"/>
      <c r="R63" s="185"/>
      <c r="T63" s="187"/>
      <c r="U63" s="188"/>
      <c r="V63" s="182">
        <f>IF(Q57="","",IF(Q57&lt;T57,1,0)+IF(Q59&lt;T59,1,0)+IF(Q61&lt;T61,1,0)+IF(Q63&lt;T63,1,0)+IF(Q65&lt;T65,1,0))</f>
      </c>
      <c r="W63" s="181"/>
      <c r="X63" s="108"/>
      <c r="Y63" s="7"/>
      <c r="Z63" s="7"/>
      <c r="AA63" s="7"/>
      <c r="AB63" s="16"/>
      <c r="AC63" s="78"/>
      <c r="AD63" s="12"/>
      <c r="AE63" s="156"/>
      <c r="AF63" s="154"/>
      <c r="AG63" s="191"/>
      <c r="AH63" s="155"/>
      <c r="AI63" s="191"/>
      <c r="AJ63" s="190"/>
      <c r="AM63" s="190"/>
      <c r="AN63" s="156"/>
      <c r="AO63" s="154"/>
      <c r="AP63" s="191"/>
      <c r="AQ63" s="155"/>
      <c r="AR63" s="158"/>
      <c r="AS63" s="7"/>
      <c r="AT63" s="81"/>
      <c r="AU63" s="7"/>
      <c r="AV63" s="88"/>
      <c r="AW63" s="7"/>
      <c r="AX63" s="7"/>
      <c r="AY63" s="27"/>
      <c r="BD63" s="27"/>
      <c r="BJ63" s="7"/>
      <c r="BK63" s="7"/>
      <c r="BL63" s="90"/>
      <c r="BM63" s="7"/>
      <c r="BN63" s="87"/>
      <c r="BO63" s="7"/>
      <c r="BP63" s="156"/>
      <c r="BQ63" s="154"/>
      <c r="BR63" s="158"/>
      <c r="BS63" s="155"/>
      <c r="BT63" s="158"/>
      <c r="BU63" s="194"/>
    </row>
    <row r="64" spans="2:73" ht="12" customHeight="1" thickBot="1" thickTop="1">
      <c r="B64" s="194">
        <v>30</v>
      </c>
      <c r="C64" s="156">
        <f>VLOOKUP(B64,'勝ち上がり'!$F$2:$G$257,2,FALSE)</f>
        <v>121</v>
      </c>
      <c r="D64" s="154" t="str">
        <f>IF(ISERROR(VLOOKUP(C64,'名簿'!$A$1:$C$292,2,FALSE))=TRUE,"",VLOOKUP(C64,'名簿'!$A$1:$C$292,2,FALSE))</f>
        <v>　岡</v>
      </c>
      <c r="E64" s="191" t="s">
        <v>1</v>
      </c>
      <c r="F64" s="155" t="str">
        <f>IF(ISERROR(VLOOKUP(C64,'名簿'!$A$1:$C$292,3,FALSE))=TRUE,"",VLOOKUP(C64,'名簿'!$A$1:$C$292,3,FALSE))</f>
        <v>土　庄</v>
      </c>
      <c r="G64" s="191" t="s">
        <v>2</v>
      </c>
      <c r="H64" s="7"/>
      <c r="I64" s="15"/>
      <c r="J64" s="7"/>
      <c r="K64" s="7"/>
      <c r="L64" s="7"/>
      <c r="M64" s="7"/>
      <c r="N64" s="142"/>
      <c r="O64" s="181"/>
      <c r="P64" s="180"/>
      <c r="Q64" s="186"/>
      <c r="R64" s="185"/>
      <c r="S64" s="23"/>
      <c r="T64" s="185"/>
      <c r="U64" s="188"/>
      <c r="V64" s="182"/>
      <c r="W64" s="181"/>
      <c r="X64" s="108"/>
      <c r="Y64" s="7"/>
      <c r="Z64" s="7"/>
      <c r="AA64" s="7"/>
      <c r="AB64" s="91"/>
      <c r="AC64" s="86"/>
      <c r="AD64" s="80"/>
      <c r="AE64" s="156">
        <f>VLOOKUP(AJ64,'勝ち上がり'!$F$2:$G$257,2,FALSE)</f>
        <v>189</v>
      </c>
      <c r="AF64" s="154" t="str">
        <f>IF(ISERROR(VLOOKUP(AE64,'名簿'!$A$1:$C$292,2,FALSE))=TRUE,"",VLOOKUP(AE64,'名簿'!$A$1:$C$292,2,FALSE))</f>
        <v>松　原</v>
      </c>
      <c r="AG64" s="191" t="s">
        <v>1</v>
      </c>
      <c r="AH64" s="155" t="str">
        <f>IF(ISERROR(VLOOKUP(AE64,'名簿'!$A$1:$C$292,3,FALSE))=TRUE,"",VLOOKUP(AE64,'名簿'!$A$1:$C$292,3,FALSE))</f>
        <v>高松西</v>
      </c>
      <c r="AI64" s="191" t="s">
        <v>2</v>
      </c>
      <c r="AJ64" s="190">
        <v>61</v>
      </c>
      <c r="AM64" s="190">
        <v>93</v>
      </c>
      <c r="AN64" s="156">
        <f>VLOOKUP(AM64,'勝ち上がり'!$F$2:$G$257,2,FALSE)</f>
        <v>187</v>
      </c>
      <c r="AO64" s="154" t="str">
        <f>IF(ISERROR(VLOOKUP(AN64,'名簿'!$A$1:$C$292,2,FALSE))=TRUE,"",VLOOKUP(AN64,'名簿'!$A$1:$C$292,2,FALSE))</f>
        <v>北　西</v>
      </c>
      <c r="AP64" s="191" t="s">
        <v>1</v>
      </c>
      <c r="AQ64" s="155" t="str">
        <f>IF(ISERROR(VLOOKUP(AN64,'名簿'!$A$1:$C$292,3,FALSE))=TRUE,"",VLOOKUP(AN64,'名簿'!$A$1:$C$292,3,FALSE))</f>
        <v>高松南</v>
      </c>
      <c r="AR64" s="158" t="s">
        <v>2</v>
      </c>
      <c r="AS64" s="11"/>
      <c r="AT64" s="16"/>
      <c r="AU64" s="88"/>
      <c r="AV64" s="88"/>
      <c r="AW64" s="7"/>
      <c r="AX64" s="7"/>
      <c r="AY64" s="27"/>
      <c r="BD64" s="27"/>
      <c r="BJ64" s="7"/>
      <c r="BK64" s="7"/>
      <c r="BL64" s="90"/>
      <c r="BM64" s="90"/>
      <c r="BN64" s="15"/>
      <c r="BO64" s="14"/>
      <c r="BP64" s="156">
        <f>VLOOKUP(BU64,'勝ち上がり'!$F$2:$G$257,2,FALSE)</f>
        <v>191</v>
      </c>
      <c r="BQ64" s="154" t="str">
        <f>IF(ISERROR(VLOOKUP(BP64,'名簿'!$A$1:$C$292,2,FALSE))=TRUE,"",VLOOKUP(BP64,'名簿'!$A$1:$C$292,2,FALSE))</f>
        <v>稲　澤</v>
      </c>
      <c r="BR64" s="158" t="s">
        <v>1</v>
      </c>
      <c r="BS64" s="155" t="str">
        <f>IF(ISERROR(VLOOKUP(BP64,'名簿'!$A$1:$C$292,3,FALSE))=TRUE,"",VLOOKUP(BP64,'名簿'!$A$1:$C$292,3,FALSE))</f>
        <v>坂出一</v>
      </c>
      <c r="BT64" s="158" t="s">
        <v>2</v>
      </c>
      <c r="BU64" s="194">
        <v>125</v>
      </c>
    </row>
    <row r="65" spans="2:73" ht="12" customHeight="1" thickBot="1" thickTop="1">
      <c r="B65" s="194"/>
      <c r="C65" s="156"/>
      <c r="D65" s="154"/>
      <c r="E65" s="191"/>
      <c r="F65" s="155"/>
      <c r="G65" s="191"/>
      <c r="H65" s="10"/>
      <c r="I65" s="82"/>
      <c r="J65" s="7"/>
      <c r="K65" s="7"/>
      <c r="L65" s="7"/>
      <c r="M65" s="7"/>
      <c r="N65" s="142"/>
      <c r="Q65" s="184"/>
      <c r="R65" s="185"/>
      <c r="T65" s="187"/>
      <c r="U65" s="188"/>
      <c r="X65" s="108"/>
      <c r="Y65" s="7"/>
      <c r="Z65" s="7"/>
      <c r="AA65" s="7"/>
      <c r="AB65" s="85"/>
      <c r="AC65" s="7"/>
      <c r="AD65" s="7"/>
      <c r="AE65" s="156"/>
      <c r="AF65" s="154"/>
      <c r="AG65" s="191"/>
      <c r="AH65" s="155"/>
      <c r="AI65" s="191"/>
      <c r="AJ65" s="190"/>
      <c r="AM65" s="190"/>
      <c r="AN65" s="156"/>
      <c r="AO65" s="154"/>
      <c r="AP65" s="191"/>
      <c r="AQ65" s="155"/>
      <c r="AR65" s="158"/>
      <c r="AS65" s="7"/>
      <c r="AT65" s="7"/>
      <c r="AU65" s="81"/>
      <c r="AV65" s="88"/>
      <c r="AW65" s="7"/>
      <c r="AX65" s="7"/>
      <c r="AY65" s="27"/>
      <c r="BD65" s="27"/>
      <c r="BJ65" s="7"/>
      <c r="BK65" s="7"/>
      <c r="BL65" s="90"/>
      <c r="BM65" s="87"/>
      <c r="BN65" s="7"/>
      <c r="BO65" s="17"/>
      <c r="BP65" s="156"/>
      <c r="BQ65" s="154"/>
      <c r="BR65" s="158"/>
      <c r="BS65" s="155"/>
      <c r="BT65" s="158"/>
      <c r="BU65" s="194"/>
    </row>
    <row r="66" spans="2:73" ht="12" customHeight="1" thickBot="1" thickTop="1">
      <c r="B66" s="194">
        <v>31</v>
      </c>
      <c r="C66" s="156">
        <f>VLOOKUP(B66,'勝ち上がり'!$F$2:$G$257,2,FALSE)</f>
        <v>249</v>
      </c>
      <c r="D66" s="154" t="str">
        <f>IF(ISERROR(VLOOKUP(C66,'名簿'!$A$1:$C$292,2,FALSE))=TRUE,"",VLOOKUP(C66,'名簿'!$A$1:$C$292,2,FALSE))</f>
        <v>千　秋</v>
      </c>
      <c r="E66" s="191" t="s">
        <v>1</v>
      </c>
      <c r="F66" s="155" t="str">
        <f>IF(ISERROR(VLOOKUP(C66,'名簿'!$A$1:$C$292,3,FALSE))=TRUE,"",VLOOKUP(C66,'名簿'!$A$1:$C$292,3,FALSE))</f>
        <v>三豊工</v>
      </c>
      <c r="G66" s="191" t="s">
        <v>2</v>
      </c>
      <c r="H66" s="80"/>
      <c r="I66" s="83"/>
      <c r="J66" s="7"/>
      <c r="K66" s="7"/>
      <c r="L66" s="7"/>
      <c r="M66" s="7"/>
      <c r="N66" s="142"/>
      <c r="Q66" s="186"/>
      <c r="R66" s="185"/>
      <c r="S66" s="23"/>
      <c r="T66" s="185"/>
      <c r="U66" s="188"/>
      <c r="X66" s="108"/>
      <c r="Y66" s="7"/>
      <c r="Z66" s="7"/>
      <c r="AA66" s="7"/>
      <c r="AB66" s="15"/>
      <c r="AC66" s="16"/>
      <c r="AD66" s="9"/>
      <c r="AE66" s="156">
        <f>VLOOKUP(AJ66,'勝ち上がり'!$F$2:$G$257,2,FALSE)</f>
        <v>132</v>
      </c>
      <c r="AF66" s="154" t="str">
        <f>IF(ISERROR(VLOOKUP(AE66,'名簿'!$A$1:$C$292,2,FALSE))=TRUE,"",VLOOKUP(AE66,'名簿'!$A$1:$C$292,2,FALSE))</f>
        <v>杭　田</v>
      </c>
      <c r="AG66" s="191" t="s">
        <v>1</v>
      </c>
      <c r="AH66" s="155" t="str">
        <f>IF(ISERROR(VLOOKUP(AE66,'名簿'!$A$1:$C$292,3,FALSE))=TRUE,"",VLOOKUP(AE66,'名簿'!$A$1:$C$292,3,FALSE))</f>
        <v>香中央</v>
      </c>
      <c r="AI66" s="191" t="s">
        <v>2</v>
      </c>
      <c r="AJ66" s="190">
        <v>62</v>
      </c>
      <c r="AM66" s="190">
        <v>94</v>
      </c>
      <c r="AN66" s="156">
        <f>VLOOKUP(AM66,'勝ち上がり'!$F$2:$G$257,2,FALSE)</f>
        <v>134</v>
      </c>
      <c r="AO66" s="154" t="str">
        <f>IF(ISERROR(VLOOKUP(AN66,'名簿'!$A$1:$C$292,2,FALSE))=TRUE,"",VLOOKUP(AN66,'名簿'!$A$1:$C$292,2,FALSE))</f>
        <v>小　倉</v>
      </c>
      <c r="AP66" s="191" t="s">
        <v>1</v>
      </c>
      <c r="AQ66" s="155" t="str">
        <f>IF(ISERROR(VLOOKUP(AN66,'名簿'!$A$1:$C$292,3,FALSE))=TRUE,"",VLOOKUP(AN66,'名簿'!$A$1:$C$292,3,FALSE))</f>
        <v>英　明</v>
      </c>
      <c r="AR66" s="158" t="s">
        <v>2</v>
      </c>
      <c r="AS66" s="80"/>
      <c r="AT66" s="15"/>
      <c r="AU66" s="7"/>
      <c r="AV66" s="7"/>
      <c r="AW66" s="7"/>
      <c r="AX66" s="7"/>
      <c r="AY66" s="27"/>
      <c r="BD66" s="27"/>
      <c r="BJ66" s="7"/>
      <c r="BK66" s="7"/>
      <c r="BL66" s="7"/>
      <c r="BM66" s="15"/>
      <c r="BN66" s="14"/>
      <c r="BO66" s="9"/>
      <c r="BP66" s="156">
        <f>VLOOKUP(BU66,'勝ち上がり'!$F$2:$G$257,2,FALSE)</f>
        <v>127</v>
      </c>
      <c r="BQ66" s="154" t="str">
        <f>IF(ISERROR(VLOOKUP(BP66,'名簿'!$A$1:$C$292,2,FALSE))=TRUE,"",VLOOKUP(BP66,'名簿'!$A$1:$C$292,2,FALSE))</f>
        <v>楠　原</v>
      </c>
      <c r="BR66" s="158" t="s">
        <v>1</v>
      </c>
      <c r="BS66" s="155" t="str">
        <f>IF(ISERROR(VLOOKUP(BP66,'名簿'!$A$1:$C$292,3,FALSE))=TRUE,"",VLOOKUP(BP66,'名簿'!$A$1:$C$292,3,FALSE))</f>
        <v>高松東</v>
      </c>
      <c r="BT66" s="158" t="s">
        <v>2</v>
      </c>
      <c r="BU66" s="194">
        <v>126</v>
      </c>
    </row>
    <row r="67" spans="2:73" ht="12" customHeight="1" thickBot="1" thickTop="1">
      <c r="B67" s="194"/>
      <c r="C67" s="156"/>
      <c r="D67" s="154"/>
      <c r="E67" s="191"/>
      <c r="F67" s="155"/>
      <c r="G67" s="191"/>
      <c r="H67" s="7"/>
      <c r="I67" s="7"/>
      <c r="J67" s="7"/>
      <c r="K67" s="7"/>
      <c r="L67" s="7"/>
      <c r="M67" s="7"/>
      <c r="N67" s="142"/>
      <c r="Q67" s="23"/>
      <c r="U67" s="23"/>
      <c r="X67" s="108"/>
      <c r="Y67" s="7"/>
      <c r="Z67" s="7"/>
      <c r="AA67" s="7"/>
      <c r="AB67" s="7"/>
      <c r="AC67" s="82"/>
      <c r="AD67" s="12"/>
      <c r="AE67" s="156"/>
      <c r="AF67" s="154"/>
      <c r="AG67" s="191"/>
      <c r="AH67" s="155"/>
      <c r="AI67" s="191"/>
      <c r="AJ67" s="190"/>
      <c r="AM67" s="190"/>
      <c r="AN67" s="156"/>
      <c r="AO67" s="154"/>
      <c r="AP67" s="191"/>
      <c r="AQ67" s="155"/>
      <c r="AR67" s="158"/>
      <c r="AS67" s="7"/>
      <c r="AT67" s="84"/>
      <c r="AU67" s="7"/>
      <c r="AV67" s="7"/>
      <c r="AW67" s="7"/>
      <c r="AX67" s="7"/>
      <c r="AY67" s="27"/>
      <c r="BD67" s="27"/>
      <c r="BJ67" s="7"/>
      <c r="BK67" s="7"/>
      <c r="BL67" s="7"/>
      <c r="BM67" s="7"/>
      <c r="BN67" s="17"/>
      <c r="BO67" s="17"/>
      <c r="BP67" s="156"/>
      <c r="BQ67" s="154"/>
      <c r="BR67" s="158"/>
      <c r="BS67" s="155"/>
      <c r="BT67" s="158"/>
      <c r="BU67" s="194"/>
    </row>
    <row r="68" spans="14:56" ht="12" customHeight="1" thickBot="1" thickTop="1">
      <c r="N68" s="142"/>
      <c r="O68" s="26"/>
      <c r="P68" s="189" t="s">
        <v>28</v>
      </c>
      <c r="Q68" s="189"/>
      <c r="R68" s="189"/>
      <c r="S68" s="189"/>
      <c r="T68" s="189"/>
      <c r="U68" s="189"/>
      <c r="V68" s="189"/>
      <c r="W68" s="26"/>
      <c r="X68" s="108"/>
      <c r="Y68" s="7"/>
      <c r="Z68" s="7"/>
      <c r="AA68" s="7"/>
      <c r="AB68" s="7"/>
      <c r="AC68" s="86"/>
      <c r="AD68" s="80"/>
      <c r="AE68" s="156">
        <f>VLOOKUP(AJ68,'勝ち上がり'!$F$2:$G$257,2,FALSE)</f>
        <v>253</v>
      </c>
      <c r="AF68" s="154" t="str">
        <f>IF(ISERROR(VLOOKUP(AE68,'名簿'!$A$1:$C$292,2,FALSE))=TRUE,"",VLOOKUP(AE68,'名簿'!$A$1:$C$292,2,FALSE))</f>
        <v>有　岡</v>
      </c>
      <c r="AG68" s="191" t="s">
        <v>1</v>
      </c>
      <c r="AH68" s="155" t="str">
        <f>IF(ISERROR(VLOOKUP(AE68,'名簿'!$A$1:$C$292,3,FALSE))=TRUE,"",VLOOKUP(AE68,'名簿'!$A$1:$C$292,3,FALSE))</f>
        <v>高工芸</v>
      </c>
      <c r="AI68" s="191" t="s">
        <v>2</v>
      </c>
      <c r="AJ68" s="190">
        <v>63</v>
      </c>
      <c r="AM68" s="190">
        <v>95</v>
      </c>
      <c r="AN68" s="156">
        <f>VLOOKUP(AM68,'勝ち上がり'!$F$2:$G$257,2,FALSE)</f>
        <v>251</v>
      </c>
      <c r="AO68" s="154" t="str">
        <f>IF(ISERROR(VLOOKUP(AN68,'名簿'!$A$1:$C$292,2,FALSE))=TRUE,"",VLOOKUP(AN68,'名簿'!$A$1:$C$292,2,FALSE))</f>
        <v>三　木</v>
      </c>
      <c r="AP68" s="191" t="s">
        <v>1</v>
      </c>
      <c r="AQ68" s="155" t="str">
        <f>IF(ISERROR(VLOOKUP(AN68,'名簿'!$A$1:$C$292,3,FALSE))=TRUE,"",VLOOKUP(AN68,'名簿'!$A$1:$C$292,3,FALSE))</f>
        <v>多度津</v>
      </c>
      <c r="AR68" s="158" t="s">
        <v>2</v>
      </c>
      <c r="AS68" s="11"/>
      <c r="AT68" s="7"/>
      <c r="AU68" s="7"/>
      <c r="AV68" s="7"/>
      <c r="AW68" s="7"/>
      <c r="AX68" s="7"/>
      <c r="AY68" s="27"/>
      <c r="BD68" s="27"/>
    </row>
    <row r="69" spans="14:56" ht="12" customHeight="1" thickTop="1">
      <c r="N69" s="142"/>
      <c r="O69" s="26"/>
      <c r="P69" s="189"/>
      <c r="Q69" s="189"/>
      <c r="R69" s="189"/>
      <c r="S69" s="189"/>
      <c r="T69" s="189"/>
      <c r="U69" s="189"/>
      <c r="V69" s="189"/>
      <c r="W69" s="26"/>
      <c r="X69" s="108"/>
      <c r="Y69" s="7"/>
      <c r="Z69" s="7"/>
      <c r="AA69" s="7"/>
      <c r="AB69" s="7"/>
      <c r="AC69" s="7"/>
      <c r="AD69" s="7"/>
      <c r="AE69" s="156"/>
      <c r="AF69" s="154"/>
      <c r="AG69" s="191"/>
      <c r="AH69" s="155"/>
      <c r="AI69" s="191"/>
      <c r="AJ69" s="190"/>
      <c r="AM69" s="190"/>
      <c r="AN69" s="156"/>
      <c r="AO69" s="154"/>
      <c r="AP69" s="191"/>
      <c r="AQ69" s="155"/>
      <c r="AR69" s="158"/>
      <c r="AS69" s="7"/>
      <c r="AT69" s="7"/>
      <c r="AU69" s="7"/>
      <c r="AV69" s="7"/>
      <c r="AW69" s="7"/>
      <c r="AX69" s="7"/>
      <c r="AY69" s="27"/>
      <c r="BD69" s="27"/>
    </row>
    <row r="70" spans="14:56" ht="12" customHeight="1">
      <c r="N70" s="142"/>
      <c r="X70" s="108"/>
      <c r="AY70" s="27"/>
      <c r="BD70" s="27"/>
    </row>
    <row r="71" spans="14:56" ht="12" customHeight="1">
      <c r="N71" s="142"/>
      <c r="S71" s="27"/>
      <c r="X71" s="108"/>
      <c r="AY71" s="27"/>
      <c r="BD71" s="27"/>
    </row>
    <row r="72" spans="14:56" ht="12" customHeight="1" thickBot="1">
      <c r="N72" s="142"/>
      <c r="S72" s="27"/>
      <c r="T72" s="28"/>
      <c r="U72" s="20"/>
      <c r="V72" s="20"/>
      <c r="W72" s="20"/>
      <c r="X72" s="173"/>
      <c r="Y72" s="144"/>
      <c r="Z72" s="144"/>
      <c r="AA72" s="144"/>
      <c r="AB72" s="144"/>
      <c r="AC72" s="144"/>
      <c r="AD72" s="144"/>
      <c r="AE72" s="144"/>
      <c r="AF72" s="160"/>
      <c r="AG72" s="161"/>
      <c r="AH72" s="162"/>
      <c r="AI72" s="161"/>
      <c r="AJ72" s="163"/>
      <c r="AK72" s="164"/>
      <c r="AL72" s="20"/>
      <c r="AM72" s="29"/>
      <c r="AN72" s="20"/>
      <c r="AO72" s="99"/>
      <c r="AP72" s="100"/>
      <c r="AQ72" s="101"/>
      <c r="AR72" s="100"/>
      <c r="AS72" s="20"/>
      <c r="AT72" s="20"/>
      <c r="AU72" s="20"/>
      <c r="AV72" s="20"/>
      <c r="AW72" s="20"/>
      <c r="AX72" s="20"/>
      <c r="AY72" s="30"/>
      <c r="AZ72" s="20"/>
      <c r="BA72" s="20"/>
      <c r="BB72" s="20"/>
      <c r="BC72" s="20"/>
      <c r="BD72" s="30"/>
    </row>
    <row r="73" ht="12" customHeight="1" thickTop="1"/>
    <row r="74" ht="12" customHeight="1"/>
  </sheetData>
  <mergeCells count="804">
    <mergeCell ref="O57:P62"/>
    <mergeCell ref="V57:W62"/>
    <mergeCell ref="O63:P64"/>
    <mergeCell ref="V63:W64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N38:AN39"/>
    <mergeCell ref="AN40:AN41"/>
    <mergeCell ref="AN42:AN43"/>
    <mergeCell ref="R11:T22"/>
    <mergeCell ref="AF4:AQ4"/>
    <mergeCell ref="AN52:AN53"/>
    <mergeCell ref="AN54:AN55"/>
    <mergeCell ref="AE6:AE7"/>
    <mergeCell ref="AE8:AE9"/>
    <mergeCell ref="AE10:AE11"/>
    <mergeCell ref="AE12:AE13"/>
    <mergeCell ref="AE14:AE15"/>
    <mergeCell ref="AE16:AE17"/>
    <mergeCell ref="BU66:BU67"/>
    <mergeCell ref="P68:V69"/>
    <mergeCell ref="AM68:AM69"/>
    <mergeCell ref="AO68:AO69"/>
    <mergeCell ref="AP68:AP69"/>
    <mergeCell ref="AQ68:AQ69"/>
    <mergeCell ref="AR68:AR69"/>
    <mergeCell ref="AN66:AN67"/>
    <mergeCell ref="AN68:AN69"/>
    <mergeCell ref="AE66:AE67"/>
    <mergeCell ref="BQ66:BQ67"/>
    <mergeCell ref="BR66:BR67"/>
    <mergeCell ref="BS66:BS67"/>
    <mergeCell ref="BT66:BT67"/>
    <mergeCell ref="BU64:BU65"/>
    <mergeCell ref="Q65:R66"/>
    <mergeCell ref="T65:U66"/>
    <mergeCell ref="AM66:AM67"/>
    <mergeCell ref="AO66:AO67"/>
    <mergeCell ref="AP66:AP67"/>
    <mergeCell ref="AQ66:AQ67"/>
    <mergeCell ref="AR66:AR67"/>
    <mergeCell ref="AN64:AN65"/>
    <mergeCell ref="AE64:AE65"/>
    <mergeCell ref="BQ64:BQ65"/>
    <mergeCell ref="BR64:BR65"/>
    <mergeCell ref="BS64:BS65"/>
    <mergeCell ref="BT64:BT65"/>
    <mergeCell ref="BS62:BS63"/>
    <mergeCell ref="BT62:BT63"/>
    <mergeCell ref="BU62:BU63"/>
    <mergeCell ref="Q63:R64"/>
    <mergeCell ref="T63:U64"/>
    <mergeCell ref="AM64:AM65"/>
    <mergeCell ref="AO64:AO65"/>
    <mergeCell ref="AP64:AP65"/>
    <mergeCell ref="AQ64:AQ65"/>
    <mergeCell ref="AR64:AR65"/>
    <mergeCell ref="BU60:BU61"/>
    <mergeCell ref="Q61:R62"/>
    <mergeCell ref="T61:U62"/>
    <mergeCell ref="AM62:AM63"/>
    <mergeCell ref="AO62:AO63"/>
    <mergeCell ref="AP62:AP63"/>
    <mergeCell ref="AQ62:AQ63"/>
    <mergeCell ref="AR62:AR63"/>
    <mergeCell ref="BQ62:BQ63"/>
    <mergeCell ref="BR62:BR63"/>
    <mergeCell ref="BQ60:BQ61"/>
    <mergeCell ref="BR60:BR61"/>
    <mergeCell ref="BS60:BS61"/>
    <mergeCell ref="BT60:BT61"/>
    <mergeCell ref="BS58:BS59"/>
    <mergeCell ref="BT58:BT59"/>
    <mergeCell ref="BU58:BU59"/>
    <mergeCell ref="Q59:R60"/>
    <mergeCell ref="T59:U60"/>
    <mergeCell ref="AM60:AM61"/>
    <mergeCell ref="AO60:AO61"/>
    <mergeCell ref="AP60:AP61"/>
    <mergeCell ref="AQ60:AQ61"/>
    <mergeCell ref="AR60:AR61"/>
    <mergeCell ref="AQ58:AQ59"/>
    <mergeCell ref="AR58:AR59"/>
    <mergeCell ref="BQ58:BQ59"/>
    <mergeCell ref="BR58:BR59"/>
    <mergeCell ref="BP58:BP59"/>
    <mergeCell ref="BS56:BS57"/>
    <mergeCell ref="BT56:BT57"/>
    <mergeCell ref="BU56:BU57"/>
    <mergeCell ref="Q57:R58"/>
    <mergeCell ref="T57:U58"/>
    <mergeCell ref="AM58:AM59"/>
    <mergeCell ref="AO58:AO59"/>
    <mergeCell ref="AP58:AP59"/>
    <mergeCell ref="AN56:AN57"/>
    <mergeCell ref="AN58:AN59"/>
    <mergeCell ref="BS54:BS55"/>
    <mergeCell ref="BT54:BT55"/>
    <mergeCell ref="BU54:BU55"/>
    <mergeCell ref="AM56:AM57"/>
    <mergeCell ref="AO56:AO57"/>
    <mergeCell ref="AP56:AP57"/>
    <mergeCell ref="AQ56:AQ57"/>
    <mergeCell ref="AR56:AR57"/>
    <mergeCell ref="BQ56:BQ57"/>
    <mergeCell ref="BR56:BR57"/>
    <mergeCell ref="BS52:BS53"/>
    <mergeCell ref="BT52:BT53"/>
    <mergeCell ref="BU52:BU53"/>
    <mergeCell ref="AM54:AM55"/>
    <mergeCell ref="AO54:AO55"/>
    <mergeCell ref="AP54:AP55"/>
    <mergeCell ref="AQ54:AQ55"/>
    <mergeCell ref="AR54:AR55"/>
    <mergeCell ref="BQ54:BQ55"/>
    <mergeCell ref="BR54:BR55"/>
    <mergeCell ref="BS50:BS51"/>
    <mergeCell ref="BT50:BT51"/>
    <mergeCell ref="BU50:BU51"/>
    <mergeCell ref="AM52:AM53"/>
    <mergeCell ref="AO52:AO53"/>
    <mergeCell ref="AP52:AP53"/>
    <mergeCell ref="AQ52:AQ53"/>
    <mergeCell ref="AR52:AR53"/>
    <mergeCell ref="BQ52:BQ53"/>
    <mergeCell ref="BR52:BR53"/>
    <mergeCell ref="BS48:BS49"/>
    <mergeCell ref="BT48:BT49"/>
    <mergeCell ref="BU48:BU49"/>
    <mergeCell ref="AM50:AM51"/>
    <mergeCell ref="AO50:AO51"/>
    <mergeCell ref="AP50:AP51"/>
    <mergeCell ref="AQ50:AQ51"/>
    <mergeCell ref="AR50:AR51"/>
    <mergeCell ref="BQ50:BQ51"/>
    <mergeCell ref="BR50:BR51"/>
    <mergeCell ref="BS46:BS47"/>
    <mergeCell ref="BT46:BT47"/>
    <mergeCell ref="BU46:BU47"/>
    <mergeCell ref="AM48:AM49"/>
    <mergeCell ref="AO48:AO49"/>
    <mergeCell ref="AP48:AP49"/>
    <mergeCell ref="AQ48:AQ49"/>
    <mergeCell ref="AR48:AR49"/>
    <mergeCell ref="BQ48:BQ49"/>
    <mergeCell ref="BR48:BR49"/>
    <mergeCell ref="BS44:BS45"/>
    <mergeCell ref="BT44:BT45"/>
    <mergeCell ref="BU44:BU45"/>
    <mergeCell ref="AM46:AM47"/>
    <mergeCell ref="AO46:AO47"/>
    <mergeCell ref="AP46:AP47"/>
    <mergeCell ref="AQ46:AQ47"/>
    <mergeCell ref="AR46:AR47"/>
    <mergeCell ref="BQ46:BQ47"/>
    <mergeCell ref="BR46:BR47"/>
    <mergeCell ref="BS42:BS43"/>
    <mergeCell ref="BT42:BT43"/>
    <mergeCell ref="BU42:BU43"/>
    <mergeCell ref="AM44:AM45"/>
    <mergeCell ref="AO44:AO45"/>
    <mergeCell ref="AP44:AP45"/>
    <mergeCell ref="AQ44:AQ45"/>
    <mergeCell ref="AR44:AR45"/>
    <mergeCell ref="BQ44:BQ45"/>
    <mergeCell ref="BR44:BR45"/>
    <mergeCell ref="BS40:BS41"/>
    <mergeCell ref="BT40:BT41"/>
    <mergeCell ref="BU40:BU41"/>
    <mergeCell ref="AM42:AM43"/>
    <mergeCell ref="AO42:AO43"/>
    <mergeCell ref="AP42:AP43"/>
    <mergeCell ref="AQ42:AQ43"/>
    <mergeCell ref="AR42:AR43"/>
    <mergeCell ref="BQ42:BQ43"/>
    <mergeCell ref="BR42:BR43"/>
    <mergeCell ref="BB40:BC41"/>
    <mergeCell ref="BE40:BF41"/>
    <mergeCell ref="BQ40:BQ41"/>
    <mergeCell ref="BR40:BR41"/>
    <mergeCell ref="BP40:BP41"/>
    <mergeCell ref="BS38:BS39"/>
    <mergeCell ref="BT38:BT39"/>
    <mergeCell ref="BU38:BU39"/>
    <mergeCell ref="Q40:R41"/>
    <mergeCell ref="T40:U41"/>
    <mergeCell ref="AM40:AM41"/>
    <mergeCell ref="AO40:AO41"/>
    <mergeCell ref="AP40:AP41"/>
    <mergeCell ref="AQ40:AQ41"/>
    <mergeCell ref="AR40:AR41"/>
    <mergeCell ref="BB38:BC39"/>
    <mergeCell ref="BE38:BF39"/>
    <mergeCell ref="BQ38:BQ39"/>
    <mergeCell ref="BR38:BR39"/>
    <mergeCell ref="BP38:BP39"/>
    <mergeCell ref="BS36:BS37"/>
    <mergeCell ref="BT36:BT37"/>
    <mergeCell ref="BU36:BU37"/>
    <mergeCell ref="Q38:R39"/>
    <mergeCell ref="T38:U39"/>
    <mergeCell ref="AM38:AM39"/>
    <mergeCell ref="AO38:AO39"/>
    <mergeCell ref="AP38:AP39"/>
    <mergeCell ref="AQ38:AQ39"/>
    <mergeCell ref="AR38:AR39"/>
    <mergeCell ref="BB36:BC37"/>
    <mergeCell ref="BE36:BF37"/>
    <mergeCell ref="BQ36:BQ37"/>
    <mergeCell ref="BR36:BR37"/>
    <mergeCell ref="BP36:BP37"/>
    <mergeCell ref="AO36:AO37"/>
    <mergeCell ref="AP36:AP37"/>
    <mergeCell ref="AQ36:AQ37"/>
    <mergeCell ref="AR36:AR37"/>
    <mergeCell ref="BS34:BS35"/>
    <mergeCell ref="BT34:BT35"/>
    <mergeCell ref="BU34:BU35"/>
    <mergeCell ref="O35:P38"/>
    <mergeCell ref="V35:W38"/>
    <mergeCell ref="AZ35:BA38"/>
    <mergeCell ref="BG35:BH38"/>
    <mergeCell ref="Q36:R37"/>
    <mergeCell ref="T36:U37"/>
    <mergeCell ref="AM36:AM37"/>
    <mergeCell ref="BE34:BF35"/>
    <mergeCell ref="BQ34:BQ35"/>
    <mergeCell ref="BR34:BR35"/>
    <mergeCell ref="BP34:BP35"/>
    <mergeCell ref="BT32:BT33"/>
    <mergeCell ref="BU32:BU33"/>
    <mergeCell ref="Q34:R35"/>
    <mergeCell ref="T34:U35"/>
    <mergeCell ref="AM34:AM35"/>
    <mergeCell ref="AO34:AO35"/>
    <mergeCell ref="AP34:AP35"/>
    <mergeCell ref="AQ34:AQ35"/>
    <mergeCell ref="AR34:AR35"/>
    <mergeCell ref="BB34:BC35"/>
    <mergeCell ref="BQ32:BQ33"/>
    <mergeCell ref="BR32:BR33"/>
    <mergeCell ref="BP32:BP33"/>
    <mergeCell ref="BS32:BS33"/>
    <mergeCell ref="BU30:BU31"/>
    <mergeCell ref="Q32:R33"/>
    <mergeCell ref="T32:U33"/>
    <mergeCell ref="AM32:AM33"/>
    <mergeCell ref="AO32:AO33"/>
    <mergeCell ref="AP32:AP33"/>
    <mergeCell ref="AQ32:AQ33"/>
    <mergeCell ref="AR32:AR33"/>
    <mergeCell ref="BB32:BC33"/>
    <mergeCell ref="BE32:BF33"/>
    <mergeCell ref="BU28:BU29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26:BU27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AO26:AO27"/>
    <mergeCell ref="AP26:AP27"/>
    <mergeCell ref="AQ26:AQ27"/>
    <mergeCell ref="AR26:AR27"/>
    <mergeCell ref="BR24:BR25"/>
    <mergeCell ref="BS24:BS25"/>
    <mergeCell ref="BT24:BT25"/>
    <mergeCell ref="BU24:BU25"/>
    <mergeCell ref="BS22:BS23"/>
    <mergeCell ref="BT22:BT23"/>
    <mergeCell ref="BU22:BU23"/>
    <mergeCell ref="R23:T29"/>
    <mergeCell ref="AM24:AM25"/>
    <mergeCell ref="AO24:AO25"/>
    <mergeCell ref="AP24:AP25"/>
    <mergeCell ref="AQ24:AQ25"/>
    <mergeCell ref="AR24:AR25"/>
    <mergeCell ref="BQ24:BQ25"/>
    <mergeCell ref="BS20:BS21"/>
    <mergeCell ref="BT20:BT21"/>
    <mergeCell ref="BU20:BU21"/>
    <mergeCell ref="AM22:AM23"/>
    <mergeCell ref="AO22:AO23"/>
    <mergeCell ref="AP22:AP23"/>
    <mergeCell ref="AQ22:AQ23"/>
    <mergeCell ref="AR22:AR23"/>
    <mergeCell ref="BQ22:BQ23"/>
    <mergeCell ref="BR22:BR23"/>
    <mergeCell ref="BS18:BS19"/>
    <mergeCell ref="BT18:BT19"/>
    <mergeCell ref="BU18:BU19"/>
    <mergeCell ref="AM20:AM21"/>
    <mergeCell ref="AO20:AO21"/>
    <mergeCell ref="AP20:AP21"/>
    <mergeCell ref="AQ20:AQ21"/>
    <mergeCell ref="AR20:AR21"/>
    <mergeCell ref="BQ20:BQ21"/>
    <mergeCell ref="BR20:BR21"/>
    <mergeCell ref="BS16:BS17"/>
    <mergeCell ref="BT16:BT17"/>
    <mergeCell ref="BU16:BU17"/>
    <mergeCell ref="AM18:AM19"/>
    <mergeCell ref="AO18:AO19"/>
    <mergeCell ref="AP18:AP19"/>
    <mergeCell ref="AQ18:AQ19"/>
    <mergeCell ref="AR18:AR19"/>
    <mergeCell ref="BQ18:BQ19"/>
    <mergeCell ref="BR18:BR19"/>
    <mergeCell ref="BS14:BS15"/>
    <mergeCell ref="BT14:BT15"/>
    <mergeCell ref="BU14:BU15"/>
    <mergeCell ref="AM16:AM17"/>
    <mergeCell ref="AO16:AO17"/>
    <mergeCell ref="AP16:AP17"/>
    <mergeCell ref="AQ16:AQ17"/>
    <mergeCell ref="AR16:AR17"/>
    <mergeCell ref="BQ16:BQ17"/>
    <mergeCell ref="BR16:BR17"/>
    <mergeCell ref="BP12:BP13"/>
    <mergeCell ref="BT12:BT13"/>
    <mergeCell ref="BU12:BU13"/>
    <mergeCell ref="AM14:AM15"/>
    <mergeCell ref="AO14:AO15"/>
    <mergeCell ref="AP14:AP15"/>
    <mergeCell ref="AQ14:AQ15"/>
    <mergeCell ref="AR14:AR15"/>
    <mergeCell ref="BQ14:BQ15"/>
    <mergeCell ref="BR14:BR15"/>
    <mergeCell ref="BT10:BT11"/>
    <mergeCell ref="BU10:BU11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AE18:AE19"/>
    <mergeCell ref="AE20:AE21"/>
    <mergeCell ref="AE22:AE23"/>
    <mergeCell ref="BS8:BS9"/>
    <mergeCell ref="AI22:AI23"/>
    <mergeCell ref="AH18:AH19"/>
    <mergeCell ref="AG18:AG19"/>
    <mergeCell ref="AI12:AI13"/>
    <mergeCell ref="AG14:AG15"/>
    <mergeCell ref="AI14:AI15"/>
    <mergeCell ref="BT8:BT9"/>
    <mergeCell ref="BU8:BU9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S6:BS7"/>
    <mergeCell ref="BT6:BT7"/>
    <mergeCell ref="BU6:BU7"/>
    <mergeCell ref="AM8:AM9"/>
    <mergeCell ref="AO8:AO9"/>
    <mergeCell ref="AP8:AP9"/>
    <mergeCell ref="AQ8:AQ9"/>
    <mergeCell ref="AR8:AR9"/>
    <mergeCell ref="BQ8:BQ9"/>
    <mergeCell ref="BR8:BR9"/>
    <mergeCell ref="AQ6:AQ7"/>
    <mergeCell ref="AR6:AR7"/>
    <mergeCell ref="BQ6:BQ7"/>
    <mergeCell ref="BR6:BR7"/>
    <mergeCell ref="BP6:BP7"/>
    <mergeCell ref="R6:T10"/>
    <mergeCell ref="AM6:AM7"/>
    <mergeCell ref="AO6:AO7"/>
    <mergeCell ref="AP6:AP7"/>
    <mergeCell ref="AI10:AI11"/>
    <mergeCell ref="AH6:AH7"/>
    <mergeCell ref="AH8:AH9"/>
    <mergeCell ref="AG6:AG7"/>
    <mergeCell ref="AI6:AI7"/>
    <mergeCell ref="AG8:AG9"/>
    <mergeCell ref="D1:BR1"/>
    <mergeCell ref="AE3:AQ3"/>
    <mergeCell ref="BM3:BU3"/>
    <mergeCell ref="BM4:BU4"/>
    <mergeCell ref="BS1:BU1"/>
    <mergeCell ref="AN62:AN6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M26:AM27"/>
    <mergeCell ref="AE42:AE43"/>
    <mergeCell ref="AE44:AE45"/>
    <mergeCell ref="AE46:AE47"/>
    <mergeCell ref="AN60:AN61"/>
    <mergeCell ref="AN44:AN45"/>
    <mergeCell ref="AN46:AN47"/>
    <mergeCell ref="AN48:AN49"/>
    <mergeCell ref="AN50:AN51"/>
    <mergeCell ref="AE48:AE49"/>
    <mergeCell ref="AE50:AE51"/>
    <mergeCell ref="AE52:AE53"/>
    <mergeCell ref="AE54:AE55"/>
    <mergeCell ref="AE56:AE57"/>
    <mergeCell ref="AE58:AE59"/>
    <mergeCell ref="AE60:AE61"/>
    <mergeCell ref="AE62:AE63"/>
    <mergeCell ref="AE68:AE69"/>
    <mergeCell ref="BP8:BP9"/>
    <mergeCell ref="BP10:BP11"/>
    <mergeCell ref="BP14:BP15"/>
    <mergeCell ref="BP16:BP17"/>
    <mergeCell ref="BP18:BP19"/>
    <mergeCell ref="BP20:BP21"/>
    <mergeCell ref="BP22:BP23"/>
    <mergeCell ref="BP24:BP25"/>
    <mergeCell ref="BP26:BP27"/>
    <mergeCell ref="BP28:BP29"/>
    <mergeCell ref="BP30:BP31"/>
    <mergeCell ref="BP42:BP43"/>
    <mergeCell ref="BP44:BP45"/>
    <mergeCell ref="BP46:BP47"/>
    <mergeCell ref="BP48:BP49"/>
    <mergeCell ref="BP50:BP51"/>
    <mergeCell ref="BP52:BP53"/>
    <mergeCell ref="BP54:BP55"/>
    <mergeCell ref="BP56:BP57"/>
    <mergeCell ref="BP60:BP61"/>
    <mergeCell ref="BP62:BP63"/>
    <mergeCell ref="BP64:BP65"/>
    <mergeCell ref="BP66:BP67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F40:F41"/>
    <mergeCell ref="G40:G41"/>
    <mergeCell ref="AF38:AF39"/>
    <mergeCell ref="B38:B39"/>
    <mergeCell ref="D38:D39"/>
    <mergeCell ref="E38:E39"/>
    <mergeCell ref="F38:F39"/>
    <mergeCell ref="G38:G39"/>
    <mergeCell ref="B40:B41"/>
    <mergeCell ref="AE40:AE41"/>
    <mergeCell ref="B42:B43"/>
    <mergeCell ref="B44:B45"/>
    <mergeCell ref="B46:B47"/>
    <mergeCell ref="B48:B49"/>
    <mergeCell ref="B50:B51"/>
    <mergeCell ref="D40:D41"/>
    <mergeCell ref="E40:E41"/>
    <mergeCell ref="D42:D43"/>
    <mergeCell ref="E42:E43"/>
    <mergeCell ref="D44:D45"/>
    <mergeCell ref="E44:E45"/>
    <mergeCell ref="D46:D47"/>
    <mergeCell ref="E46:E47"/>
    <mergeCell ref="D48:D49"/>
    <mergeCell ref="B52:B53"/>
    <mergeCell ref="B54:B55"/>
    <mergeCell ref="B56:B57"/>
    <mergeCell ref="B58:B59"/>
    <mergeCell ref="B60:B61"/>
    <mergeCell ref="B62:B63"/>
    <mergeCell ref="B64:B65"/>
    <mergeCell ref="B66:B67"/>
    <mergeCell ref="AJ60:AJ61"/>
    <mergeCell ref="AJ62:AJ63"/>
    <mergeCell ref="AJ38:AJ39"/>
    <mergeCell ref="AJ40:AJ41"/>
    <mergeCell ref="AJ42:AJ43"/>
    <mergeCell ref="AJ44:AJ45"/>
    <mergeCell ref="AJ46:AJ47"/>
    <mergeCell ref="AJ48:AJ49"/>
    <mergeCell ref="AJ50:AJ51"/>
    <mergeCell ref="AJ58:AJ59"/>
    <mergeCell ref="AJ64:AJ65"/>
    <mergeCell ref="AJ66:AJ67"/>
    <mergeCell ref="AJ68:AJ69"/>
    <mergeCell ref="F42:F43"/>
    <mergeCell ref="G42:G43"/>
    <mergeCell ref="F44:F45"/>
    <mergeCell ref="G44:G45"/>
    <mergeCell ref="F46:F47"/>
    <mergeCell ref="G46:G47"/>
    <mergeCell ref="F48:F49"/>
    <mergeCell ref="E48:E49"/>
    <mergeCell ref="G48:G49"/>
    <mergeCell ref="D50:D51"/>
    <mergeCell ref="E50:E51"/>
    <mergeCell ref="F50:F51"/>
    <mergeCell ref="G50:G51"/>
    <mergeCell ref="D52:D53"/>
    <mergeCell ref="E52:E53"/>
    <mergeCell ref="F52:F53"/>
    <mergeCell ref="G52:G53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AH38:AH39"/>
    <mergeCell ref="AI38:AI39"/>
    <mergeCell ref="AF40:AF41"/>
    <mergeCell ref="AG40:AG41"/>
    <mergeCell ref="AH40:AH41"/>
    <mergeCell ref="AI40:AI41"/>
    <mergeCell ref="AH44:AH45"/>
    <mergeCell ref="AI44:AI45"/>
    <mergeCell ref="AF42:AF43"/>
    <mergeCell ref="AG42:AG43"/>
    <mergeCell ref="AH42:AH43"/>
    <mergeCell ref="AI42:AI4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12:AH13"/>
    <mergeCell ref="AG12:AG13"/>
    <mergeCell ref="AH14:AH15"/>
    <mergeCell ref="AG10:AG11"/>
    <mergeCell ref="AH10:AH11"/>
    <mergeCell ref="AI8:AI9"/>
    <mergeCell ref="E34:E35"/>
    <mergeCell ref="E36:E37"/>
    <mergeCell ref="F36:F37"/>
    <mergeCell ref="G36:G37"/>
    <mergeCell ref="F34:F35"/>
    <mergeCell ref="G34:G35"/>
    <mergeCell ref="E28:E29"/>
    <mergeCell ref="F28:F29"/>
    <mergeCell ref="G28:G29"/>
    <mergeCell ref="E30:E31"/>
    <mergeCell ref="F30:F31"/>
    <mergeCell ref="G30:G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F12:F13"/>
    <mergeCell ref="G12:G13"/>
    <mergeCell ref="E10:E11"/>
    <mergeCell ref="E14:E15"/>
    <mergeCell ref="F14:F15"/>
    <mergeCell ref="G14:G15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G32:G3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AG32:AG33"/>
    <mergeCell ref="AJ6:AJ7"/>
    <mergeCell ref="AJ8:AJ9"/>
    <mergeCell ref="AJ10:AJ11"/>
    <mergeCell ref="AJ12:AJ13"/>
    <mergeCell ref="AJ20:AJ21"/>
    <mergeCell ref="AG20:AG21"/>
    <mergeCell ref="AI20:AI21"/>
    <mergeCell ref="AH20:AH21"/>
    <mergeCell ref="AG22:AG23"/>
    <mergeCell ref="AF24:AF25"/>
    <mergeCell ref="AF26:AF27"/>
    <mergeCell ref="AF28:AF29"/>
    <mergeCell ref="AF20:AF21"/>
    <mergeCell ref="AF22:AF23"/>
    <mergeCell ref="AF36:AF37"/>
    <mergeCell ref="AF48:AF49"/>
    <mergeCell ref="AG48:AG49"/>
    <mergeCell ref="B36:B37"/>
    <mergeCell ref="AF46:AF47"/>
    <mergeCell ref="AG46:AG47"/>
    <mergeCell ref="D36:D37"/>
    <mergeCell ref="AF44:AF45"/>
    <mergeCell ref="AG44:AG45"/>
    <mergeCell ref="AG38:AG39"/>
    <mergeCell ref="B30:B31"/>
    <mergeCell ref="B32:B33"/>
    <mergeCell ref="B18:B19"/>
    <mergeCell ref="B20:B21"/>
    <mergeCell ref="B22:B23"/>
    <mergeCell ref="B24:B2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G36:AG37"/>
    <mergeCell ref="AI36:AI37"/>
    <mergeCell ref="AJ22:AJ23"/>
    <mergeCell ref="AJ24:AJ25"/>
    <mergeCell ref="AJ26:AJ27"/>
    <mergeCell ref="AJ28:AJ29"/>
    <mergeCell ref="AG24:AG25"/>
    <mergeCell ref="AG26:AG27"/>
    <mergeCell ref="AH26:AH27"/>
    <mergeCell ref="AG28:AG29"/>
    <mergeCell ref="AI54:AI55"/>
    <mergeCell ref="AJ56:AJ57"/>
    <mergeCell ref="AH48:AH49"/>
    <mergeCell ref="AI48:AI49"/>
    <mergeCell ref="AH52:AH53"/>
    <mergeCell ref="AI52:AI53"/>
    <mergeCell ref="AH56:AH57"/>
    <mergeCell ref="AJ54:AJ55"/>
    <mergeCell ref="AH50:AH51"/>
    <mergeCell ref="AI50:AI51"/>
    <mergeCell ref="AI58:AI59"/>
    <mergeCell ref="AI56:AI57"/>
    <mergeCell ref="AF54:AF55"/>
    <mergeCell ref="AG54:AG55"/>
    <mergeCell ref="AH54:AH55"/>
    <mergeCell ref="AF58:AF59"/>
    <mergeCell ref="AG58:AG59"/>
    <mergeCell ref="AH58:AH59"/>
    <mergeCell ref="AF56:AF57"/>
    <mergeCell ref="AG56:AG57"/>
    <mergeCell ref="AJ30:AJ31"/>
    <mergeCell ref="AF52:AF53"/>
    <mergeCell ref="AG52:AG53"/>
    <mergeCell ref="AJ34:AJ35"/>
    <mergeCell ref="AJ36:AJ37"/>
    <mergeCell ref="AI30:AI31"/>
    <mergeCell ref="AJ32:AJ33"/>
    <mergeCell ref="AJ52:AJ53"/>
    <mergeCell ref="AF50:AF51"/>
    <mergeCell ref="AG50:AG5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B1:AJ69"/>
  <sheetViews>
    <sheetView view="pageBreakPreview" zoomScale="85" zoomScaleNormal="55" zoomScaleSheetLayoutView="85" workbookViewId="0" topLeftCell="A25">
      <selection activeCell="Q82" sqref="Q8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6.625" style="2" hidden="1" customWidth="1"/>
    <col min="4" max="4" width="11.75390625" style="75" customWidth="1"/>
    <col min="5" max="5" width="1.625" style="4" customWidth="1"/>
    <col min="6" max="6" width="8.75390625" style="76" customWidth="1"/>
    <col min="7" max="7" width="1.625" style="4" customWidth="1"/>
    <col min="8" max="14" width="3.75390625" style="4" customWidth="1"/>
    <col min="15" max="23" width="2.25390625" style="4" hidden="1" customWidth="1"/>
    <col min="24" max="30" width="3.75390625" style="4" customWidth="1"/>
    <col min="31" max="31" width="6.00390625" style="4" hidden="1" customWidth="1"/>
    <col min="32" max="32" width="11.75390625" style="75" customWidth="1"/>
    <col min="33" max="33" width="1.625" style="4" customWidth="1"/>
    <col min="34" max="34" width="8.75390625" style="76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75390625" style="77" customWidth="1"/>
    <col min="42" max="42" width="9.00390625" style="2" customWidth="1"/>
    <col min="43" max="43" width="8.75390625" style="77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77" customWidth="1"/>
    <col min="70" max="70" width="9.00390625" style="2" customWidth="1"/>
    <col min="71" max="71" width="8.75390625" style="77" customWidth="1"/>
    <col min="72" max="16384" width="9.00390625" style="2" customWidth="1"/>
  </cols>
  <sheetData>
    <row r="1" spans="4:34" ht="30" customHeight="1">
      <c r="D1" s="152" t="s">
        <v>297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3" spans="9:36" ht="24.75" customHeight="1">
      <c r="I3" s="177" t="s">
        <v>4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3"/>
      <c r="AE3" s="3"/>
      <c r="AF3" s="153" t="s">
        <v>299</v>
      </c>
      <c r="AG3" s="153"/>
      <c r="AH3" s="153"/>
      <c r="AI3" s="153"/>
      <c r="AJ3" s="153"/>
    </row>
    <row r="4" spans="9:36" ht="17.25">
      <c r="I4" s="148" t="s">
        <v>6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3"/>
      <c r="AE4" s="3"/>
      <c r="AF4" s="153" t="s">
        <v>0</v>
      </c>
      <c r="AG4" s="153"/>
      <c r="AH4" s="153"/>
      <c r="AI4" s="153"/>
      <c r="AJ4" s="153"/>
    </row>
    <row r="6" spans="2:36" ht="13.5" customHeight="1" thickBot="1">
      <c r="B6" s="194">
        <v>1</v>
      </c>
      <c r="C6" s="156">
        <f>VLOOKUP(B6,'勝ち上がり'!$H$2:$I$257,2,FALSE)</f>
        <v>128</v>
      </c>
      <c r="D6" s="154" t="str">
        <f>IF(ISERROR(VLOOKUP(C6,'名簿'!$A$1:$C$273,2,FALSE))=TRUE,"",VLOOKUP(C6,'名簿'!$A$1:$C$273,2,FALSE))</f>
        <v>髙　畑</v>
      </c>
      <c r="E6" s="191" t="s">
        <v>1</v>
      </c>
      <c r="F6" s="155" t="str">
        <f>IF(ISERROR(VLOOKUP(C6,'名簿'!$A$1:$C$273,3,FALSE))=TRUE,"",VLOOKUP(C6,'名簿'!$A$1:$C$273,3,FALSE))</f>
        <v>高松西</v>
      </c>
      <c r="G6" s="191" t="s">
        <v>2</v>
      </c>
      <c r="H6" s="7"/>
      <c r="I6" s="7"/>
      <c r="J6" s="7"/>
      <c r="K6" s="7"/>
      <c r="L6" s="7"/>
      <c r="M6" s="7"/>
      <c r="R6" s="198"/>
      <c r="S6" s="198"/>
      <c r="T6" s="198"/>
      <c r="Y6" s="7"/>
      <c r="Z6" s="7"/>
      <c r="AA6" s="7"/>
      <c r="AB6" s="7"/>
      <c r="AC6" s="7"/>
      <c r="AD6" s="80"/>
      <c r="AE6" s="156">
        <f>VLOOKUP(AJ6,'勝ち上がり'!$H$2:$I$257,2,FALSE)</f>
        <v>126</v>
      </c>
      <c r="AF6" s="154" t="str">
        <f>IF(ISERROR(VLOOKUP(AE6,'名簿'!$A$1:$C$273,2,FALSE))=TRUE,"",VLOOKUP(AE6,'名簿'!$A$1:$C$273,2,FALSE))</f>
        <v>筒　井</v>
      </c>
      <c r="AG6" s="191" t="s">
        <v>1</v>
      </c>
      <c r="AH6" s="155" t="str">
        <f>IF(ISERROR(VLOOKUP(AE6,'名簿'!$A$1:$C$273,3,FALSE))=TRUE,"",VLOOKUP(AE6,'名簿'!$A$1:$C$273,3,FALSE))</f>
        <v>丸　亀</v>
      </c>
      <c r="AI6" s="191" t="s">
        <v>2</v>
      </c>
      <c r="AJ6" s="190">
        <v>33</v>
      </c>
    </row>
    <row r="7" spans="2:36" ht="13.5" customHeight="1" thickBot="1" thickTop="1">
      <c r="B7" s="194"/>
      <c r="C7" s="156"/>
      <c r="D7" s="154"/>
      <c r="E7" s="191"/>
      <c r="F7" s="155"/>
      <c r="G7" s="191"/>
      <c r="H7" s="10"/>
      <c r="I7" s="79"/>
      <c r="J7" s="7"/>
      <c r="K7" s="7"/>
      <c r="L7" s="7"/>
      <c r="M7" s="7"/>
      <c r="R7" s="198"/>
      <c r="S7" s="198"/>
      <c r="T7" s="198"/>
      <c r="Y7" s="7"/>
      <c r="Z7" s="7"/>
      <c r="AA7" s="7"/>
      <c r="AB7" s="7"/>
      <c r="AC7" s="87"/>
      <c r="AD7" s="7"/>
      <c r="AE7" s="156"/>
      <c r="AF7" s="154"/>
      <c r="AG7" s="191"/>
      <c r="AH7" s="155"/>
      <c r="AI7" s="191"/>
      <c r="AJ7" s="190"/>
    </row>
    <row r="8" spans="2:36" ht="13.5" customHeight="1" thickBot="1" thickTop="1">
      <c r="B8" s="194">
        <v>2</v>
      </c>
      <c r="C8" s="156">
        <f>VLOOKUP(B8,'勝ち上がり'!$H$2:$I$257,2,FALSE)</f>
        <v>192</v>
      </c>
      <c r="D8" s="154" t="str">
        <f>IF(ISERROR(VLOOKUP(C8,'名簿'!$A$1:$C$273,2,FALSE))=TRUE,"",VLOOKUP(C8,'名簿'!$A$1:$C$273,2,FALSE))</f>
        <v>石　井</v>
      </c>
      <c r="E8" s="191" t="s">
        <v>1</v>
      </c>
      <c r="F8" s="155" t="str">
        <f>IF(ISERROR(VLOOKUP(C8,'名簿'!$A$1:$C$273,3,FALSE))=TRUE,"",VLOOKUP(C8,'名簿'!$A$1:$C$273,3,FALSE))</f>
        <v>高　松</v>
      </c>
      <c r="G8" s="191" t="s">
        <v>2</v>
      </c>
      <c r="H8" s="80"/>
      <c r="I8" s="136"/>
      <c r="J8" s="16"/>
      <c r="K8" s="7"/>
      <c r="L8" s="7"/>
      <c r="M8" s="7"/>
      <c r="R8" s="198"/>
      <c r="S8" s="198"/>
      <c r="T8" s="198"/>
      <c r="Y8" s="7"/>
      <c r="Z8" s="7"/>
      <c r="AA8" s="7"/>
      <c r="AB8" s="90"/>
      <c r="AC8" s="15"/>
      <c r="AD8" s="14"/>
      <c r="AE8" s="156">
        <f>VLOOKUP(AJ8,'勝ち上がり'!$H$2:$I$257,2,FALSE)</f>
        <v>67</v>
      </c>
      <c r="AF8" s="154" t="str">
        <f>IF(ISERROR(VLOOKUP(AE8,'名簿'!$A$1:$C$273,2,FALSE))=TRUE,"",VLOOKUP(AE8,'名簿'!$A$1:$C$273,2,FALSE))</f>
        <v>小笠原</v>
      </c>
      <c r="AG8" s="191" t="s">
        <v>1</v>
      </c>
      <c r="AH8" s="155" t="str">
        <f>IF(ISERROR(VLOOKUP(AE8,'名簿'!$A$1:$C$273,3,FALSE))=TRUE,"",VLOOKUP(AE8,'名簿'!$A$1:$C$273,3,FALSE))</f>
        <v>高工芸</v>
      </c>
      <c r="AI8" s="191" t="s">
        <v>2</v>
      </c>
      <c r="AJ8" s="190">
        <v>34</v>
      </c>
    </row>
    <row r="9" spans="2:36" ht="13.5" customHeight="1" thickBot="1" thickTop="1">
      <c r="B9" s="194"/>
      <c r="C9" s="156"/>
      <c r="D9" s="154"/>
      <c r="E9" s="191"/>
      <c r="F9" s="155"/>
      <c r="G9" s="191"/>
      <c r="H9" s="7"/>
      <c r="I9" s="7"/>
      <c r="J9" s="79"/>
      <c r="K9" s="7"/>
      <c r="L9" s="7"/>
      <c r="M9" s="7"/>
      <c r="R9" s="198"/>
      <c r="S9" s="198"/>
      <c r="T9" s="198"/>
      <c r="Y9" s="7"/>
      <c r="Z9" s="7"/>
      <c r="AA9" s="7"/>
      <c r="AB9" s="87"/>
      <c r="AC9" s="7"/>
      <c r="AD9" s="17"/>
      <c r="AE9" s="156"/>
      <c r="AF9" s="154"/>
      <c r="AG9" s="191"/>
      <c r="AH9" s="155"/>
      <c r="AI9" s="191"/>
      <c r="AJ9" s="190"/>
    </row>
    <row r="10" spans="2:36" ht="13.5" customHeight="1" thickTop="1">
      <c r="B10" s="194">
        <v>3</v>
      </c>
      <c r="C10" s="156">
        <f>VLOOKUP(B10,'勝ち上がり'!$H$2:$I$257,2,FALSE)</f>
        <v>161</v>
      </c>
      <c r="D10" s="154" t="str">
        <f>IF(ISERROR(VLOOKUP(C10,'名簿'!$A$1:$C$273,2,FALSE))=TRUE,"",VLOOKUP(C10,'名簿'!$A$1:$C$273,2,FALSE))</f>
        <v>坂　口</v>
      </c>
      <c r="E10" s="191" t="s">
        <v>1</v>
      </c>
      <c r="F10" s="155" t="str">
        <f>IF(ISERROR(VLOOKUP(C10,'名簿'!$A$1:$C$273,3,FALSE))=TRUE,"",VLOOKUP(C10,'名簿'!$A$1:$C$273,3,FALSE))</f>
        <v>高松南</v>
      </c>
      <c r="G10" s="191" t="s">
        <v>2</v>
      </c>
      <c r="H10" s="7"/>
      <c r="I10" s="7"/>
      <c r="J10" s="136"/>
      <c r="K10" s="16"/>
      <c r="L10" s="7"/>
      <c r="M10" s="7"/>
      <c r="R10" s="198"/>
      <c r="S10" s="198"/>
      <c r="T10" s="198"/>
      <c r="Y10" s="7"/>
      <c r="Z10" s="7"/>
      <c r="AA10" s="90"/>
      <c r="AB10" s="15"/>
      <c r="AC10" s="7"/>
      <c r="AD10" s="9"/>
      <c r="AE10" s="156">
        <f>VLOOKUP(AJ10,'勝ち上がり'!$H$2:$I$257,2,FALSE)</f>
        <v>222</v>
      </c>
      <c r="AF10" s="154" t="str">
        <f>IF(ISERROR(VLOOKUP(AE10,'名簿'!$A$1:$C$273,2,FALSE))=TRUE,"",VLOOKUP(AE10,'名簿'!$A$1:$C$273,2,FALSE))</f>
        <v>宮　本</v>
      </c>
      <c r="AG10" s="191" t="s">
        <v>1</v>
      </c>
      <c r="AH10" s="155" t="str">
        <f>IF(ISERROR(VLOOKUP(AE10,'名簿'!$A$1:$C$273,3,FALSE))=TRUE,"",VLOOKUP(AE10,'名簿'!$A$1:$C$273,3,FALSE))</f>
        <v>高　松</v>
      </c>
      <c r="AI10" s="191" t="s">
        <v>2</v>
      </c>
      <c r="AJ10" s="190">
        <v>35</v>
      </c>
    </row>
    <row r="11" spans="2:36" ht="13.5" customHeight="1" thickBot="1">
      <c r="B11" s="194"/>
      <c r="C11" s="156"/>
      <c r="D11" s="154"/>
      <c r="E11" s="191"/>
      <c r="F11" s="155"/>
      <c r="G11" s="191"/>
      <c r="H11" s="10"/>
      <c r="I11" s="79"/>
      <c r="J11" s="137"/>
      <c r="K11" s="16"/>
      <c r="L11" s="7"/>
      <c r="M11" s="7"/>
      <c r="R11" s="198"/>
      <c r="S11" s="198"/>
      <c r="T11" s="198"/>
      <c r="Y11" s="7"/>
      <c r="Z11" s="7"/>
      <c r="AA11" s="90"/>
      <c r="AB11" s="15"/>
      <c r="AC11" s="82"/>
      <c r="AD11" s="12"/>
      <c r="AE11" s="156"/>
      <c r="AF11" s="154"/>
      <c r="AG11" s="191"/>
      <c r="AH11" s="155"/>
      <c r="AI11" s="191"/>
      <c r="AJ11" s="190"/>
    </row>
    <row r="12" spans="2:36" ht="13.5" customHeight="1" thickBot="1" thickTop="1">
      <c r="B12" s="194">
        <v>4</v>
      </c>
      <c r="C12" s="156">
        <f>VLOOKUP(B12,'勝ち上がり'!$H$2:$I$257,2,FALSE)</f>
        <v>97</v>
      </c>
      <c r="D12" s="154" t="str">
        <f>IF(ISERROR(VLOOKUP(C12,'名簿'!$A$1:$C$273,2,FALSE))=TRUE,"",VLOOKUP(C12,'名簿'!$A$1:$C$273,2,FALSE))</f>
        <v>佐　藤</v>
      </c>
      <c r="E12" s="191" t="s">
        <v>1</v>
      </c>
      <c r="F12" s="155" t="str">
        <f>IF(ISERROR(VLOOKUP(C12,'名簿'!$A$1:$C$273,3,FALSE))=TRUE,"",VLOOKUP(C12,'名簿'!$A$1:$C$273,3,FALSE))</f>
        <v>香中央</v>
      </c>
      <c r="G12" s="191" t="s">
        <v>2</v>
      </c>
      <c r="H12" s="80"/>
      <c r="I12" s="83"/>
      <c r="J12" s="15"/>
      <c r="K12" s="16"/>
      <c r="L12" s="7"/>
      <c r="M12" s="7"/>
      <c r="R12" s="198"/>
      <c r="S12" s="198"/>
      <c r="T12" s="198"/>
      <c r="Y12" s="7"/>
      <c r="Z12" s="7"/>
      <c r="AA12" s="90"/>
      <c r="AB12" s="7"/>
      <c r="AC12" s="86"/>
      <c r="AD12" s="80"/>
      <c r="AE12" s="156">
        <f>VLOOKUP(AJ12,'勝ち上がり'!$H$2:$I$257,2,FALSE)</f>
        <v>158</v>
      </c>
      <c r="AF12" s="154" t="str">
        <f>IF(ISERROR(VLOOKUP(AE12,'名簿'!$A$1:$C$273,2,FALSE))=TRUE,"",VLOOKUP(AE12,'名簿'!$A$1:$C$273,2,FALSE))</f>
        <v>岡　田</v>
      </c>
      <c r="AG12" s="191" t="s">
        <v>1</v>
      </c>
      <c r="AH12" s="155" t="str">
        <f>IF(ISERROR(VLOOKUP(AE12,'名簿'!$A$1:$C$273,3,FALSE))=TRUE,"",VLOOKUP(AE12,'名簿'!$A$1:$C$273,3,FALSE))</f>
        <v>三豊工</v>
      </c>
      <c r="AI12" s="191" t="s">
        <v>2</v>
      </c>
      <c r="AJ12" s="190">
        <v>36</v>
      </c>
    </row>
    <row r="13" spans="2:36" ht="13.5" customHeight="1" thickBot="1" thickTop="1">
      <c r="B13" s="194"/>
      <c r="C13" s="156"/>
      <c r="D13" s="154"/>
      <c r="E13" s="191"/>
      <c r="F13" s="155"/>
      <c r="G13" s="191"/>
      <c r="H13" s="7"/>
      <c r="I13" s="7"/>
      <c r="J13" s="15"/>
      <c r="K13" s="79"/>
      <c r="L13" s="7"/>
      <c r="M13" s="7"/>
      <c r="R13" s="198"/>
      <c r="S13" s="198"/>
      <c r="T13" s="198"/>
      <c r="Y13" s="7"/>
      <c r="Z13" s="7"/>
      <c r="AA13" s="87"/>
      <c r="AB13" s="7"/>
      <c r="AC13" s="7"/>
      <c r="AD13" s="7"/>
      <c r="AE13" s="156"/>
      <c r="AF13" s="154"/>
      <c r="AG13" s="191"/>
      <c r="AH13" s="155"/>
      <c r="AI13" s="191"/>
      <c r="AJ13" s="190"/>
    </row>
    <row r="14" spans="2:36" ht="13.5" customHeight="1" thickBot="1" thickTop="1">
      <c r="B14" s="194">
        <v>5</v>
      </c>
      <c r="C14" s="156">
        <f>VLOOKUP(B14,'勝ち上がり'!$H$2:$I$257,2,FALSE)</f>
        <v>112</v>
      </c>
      <c r="D14" s="154" t="str">
        <f>IF(ISERROR(VLOOKUP(C14,'名簿'!$A$1:$C$273,2,FALSE))=TRUE,"",VLOOKUP(C14,'名簿'!$A$1:$C$273,2,FALSE))</f>
        <v>宮　﨑</v>
      </c>
      <c r="E14" s="191" t="s">
        <v>1</v>
      </c>
      <c r="F14" s="155" t="str">
        <f>IF(ISERROR(VLOOKUP(C14,'名簿'!$A$1:$C$273,3,FALSE))=TRUE,"",VLOOKUP(C14,'名簿'!$A$1:$C$273,3,FALSE))</f>
        <v>坂出工</v>
      </c>
      <c r="G14" s="191" t="s">
        <v>2</v>
      </c>
      <c r="H14" s="7"/>
      <c r="I14" s="7"/>
      <c r="J14" s="7"/>
      <c r="K14" s="83"/>
      <c r="L14" s="88"/>
      <c r="M14" s="7"/>
      <c r="R14" s="198"/>
      <c r="S14" s="198"/>
      <c r="T14" s="198"/>
      <c r="Y14" s="7"/>
      <c r="Z14" s="90"/>
      <c r="AA14" s="15"/>
      <c r="AB14" s="7"/>
      <c r="AC14" s="7"/>
      <c r="AD14" s="80"/>
      <c r="AE14" s="156">
        <f>VLOOKUP(AJ14,'勝ち上がり'!$H$2:$I$257,2,FALSE)</f>
        <v>147</v>
      </c>
      <c r="AF14" s="154" t="str">
        <f>IF(ISERROR(VLOOKUP(AE14,'名簿'!$A$1:$C$273,2,FALSE))=TRUE,"",VLOOKUP(AE14,'名簿'!$A$1:$C$273,2,FALSE))</f>
        <v>上　原</v>
      </c>
      <c r="AG14" s="191" t="s">
        <v>1</v>
      </c>
      <c r="AH14" s="155" t="str">
        <f>IF(ISERROR(VLOOKUP(AE14,'名簿'!$A$1:$C$273,3,FALSE))=TRUE,"",VLOOKUP(AE14,'名簿'!$A$1:$C$273,3,FALSE))</f>
        <v>香中央</v>
      </c>
      <c r="AI14" s="191" t="s">
        <v>2</v>
      </c>
      <c r="AJ14" s="190">
        <v>37</v>
      </c>
    </row>
    <row r="15" spans="2:36" ht="13.5" customHeight="1" thickBot="1" thickTop="1">
      <c r="B15" s="194"/>
      <c r="C15" s="156"/>
      <c r="D15" s="154"/>
      <c r="E15" s="191"/>
      <c r="F15" s="155"/>
      <c r="G15" s="191"/>
      <c r="H15" s="10"/>
      <c r="I15" s="79"/>
      <c r="J15" s="7"/>
      <c r="K15" s="88"/>
      <c r="L15" s="88"/>
      <c r="M15" s="7"/>
      <c r="R15" s="198"/>
      <c r="S15" s="198"/>
      <c r="T15" s="198"/>
      <c r="Y15" s="7"/>
      <c r="Z15" s="90"/>
      <c r="AA15" s="15"/>
      <c r="AB15" s="7"/>
      <c r="AC15" s="87"/>
      <c r="AD15" s="7"/>
      <c r="AE15" s="156"/>
      <c r="AF15" s="154"/>
      <c r="AG15" s="191"/>
      <c r="AH15" s="155"/>
      <c r="AI15" s="191"/>
      <c r="AJ15" s="190"/>
    </row>
    <row r="16" spans="2:36" ht="13.5" customHeight="1" thickBot="1" thickTop="1">
      <c r="B16" s="194">
        <v>6</v>
      </c>
      <c r="C16" s="156">
        <f>VLOOKUP(B16,'勝ち上がり'!$H$2:$I$257,2,FALSE)</f>
        <v>209</v>
      </c>
      <c r="D16" s="154" t="str">
        <f>IF(ISERROR(VLOOKUP(C16,'名簿'!$A$1:$C$273,2,FALSE))=TRUE,"",VLOOKUP(C16,'名簿'!$A$1:$C$273,2,FALSE))</f>
        <v>水　野</v>
      </c>
      <c r="E16" s="191" t="s">
        <v>1</v>
      </c>
      <c r="F16" s="155" t="str">
        <f>IF(ISERROR(VLOOKUP(C16,'名簿'!$A$1:$C$273,3,FALSE))=TRUE,"",VLOOKUP(C16,'名簿'!$A$1:$C$273,3,FALSE))</f>
        <v>坂　出</v>
      </c>
      <c r="G16" s="191" t="s">
        <v>2</v>
      </c>
      <c r="H16" s="80"/>
      <c r="I16" s="136"/>
      <c r="J16" s="16"/>
      <c r="K16" s="88"/>
      <c r="L16" s="88"/>
      <c r="M16" s="7"/>
      <c r="R16" s="198"/>
      <c r="S16" s="198"/>
      <c r="T16" s="198"/>
      <c r="Y16" s="7"/>
      <c r="Z16" s="90"/>
      <c r="AA16" s="15"/>
      <c r="AB16" s="7"/>
      <c r="AC16" s="19"/>
      <c r="AD16" s="14"/>
      <c r="AE16" s="156">
        <f>VLOOKUP(AJ16,'勝ち上がり'!$H$2:$I$257,2,FALSE)</f>
        <v>46</v>
      </c>
      <c r="AF16" s="154" t="str">
        <f>IF(ISERROR(VLOOKUP(AE16,'名簿'!$A$1:$C$273,2,FALSE))=TRUE,"",VLOOKUP(AE16,'名簿'!$A$1:$C$273,2,FALSE))</f>
        <v>土　井</v>
      </c>
      <c r="AG16" s="191" t="s">
        <v>1</v>
      </c>
      <c r="AH16" s="155" t="str">
        <f>IF(ISERROR(VLOOKUP(AE16,'名簿'!$A$1:$C$273,3,FALSE))=TRUE,"",VLOOKUP(AE16,'名簿'!$A$1:$C$273,3,FALSE))</f>
        <v>高松南</v>
      </c>
      <c r="AI16" s="191" t="s">
        <v>2</v>
      </c>
      <c r="AJ16" s="190">
        <v>38</v>
      </c>
    </row>
    <row r="17" spans="2:36" ht="13.5" customHeight="1" thickBot="1" thickTop="1">
      <c r="B17" s="194"/>
      <c r="C17" s="156"/>
      <c r="D17" s="154"/>
      <c r="E17" s="191"/>
      <c r="F17" s="155"/>
      <c r="G17" s="191"/>
      <c r="H17" s="7"/>
      <c r="I17" s="7"/>
      <c r="J17" s="79"/>
      <c r="K17" s="88"/>
      <c r="L17" s="88"/>
      <c r="M17" s="7"/>
      <c r="R17" s="198"/>
      <c r="S17" s="198"/>
      <c r="T17" s="198"/>
      <c r="Y17" s="7"/>
      <c r="Z17" s="90"/>
      <c r="AA17" s="15"/>
      <c r="AB17" s="82"/>
      <c r="AC17" s="16"/>
      <c r="AD17" s="17"/>
      <c r="AE17" s="156"/>
      <c r="AF17" s="154"/>
      <c r="AG17" s="191"/>
      <c r="AH17" s="155"/>
      <c r="AI17" s="191"/>
      <c r="AJ17" s="190"/>
    </row>
    <row r="18" spans="2:36" ht="13.5" customHeight="1" thickTop="1">
      <c r="B18" s="194">
        <v>7</v>
      </c>
      <c r="C18" s="156">
        <f>VLOOKUP(B18,'勝ち上がり'!$H$2:$I$257,2,FALSE)</f>
        <v>80</v>
      </c>
      <c r="D18" s="154" t="str">
        <f>IF(ISERROR(VLOOKUP(C18,'名簿'!$A$1:$C$273,2,FALSE))=TRUE,"",VLOOKUP(C18,'名簿'!$A$1:$C$273,2,FALSE))</f>
        <v>新　田</v>
      </c>
      <c r="E18" s="191" t="s">
        <v>1</v>
      </c>
      <c r="F18" s="155" t="str">
        <f>IF(ISERROR(VLOOKUP(C18,'名簿'!$A$1:$C$273,3,FALSE))=TRUE,"",VLOOKUP(C18,'名簿'!$A$1:$C$273,3,FALSE))</f>
        <v>高　松</v>
      </c>
      <c r="G18" s="191" t="s">
        <v>2</v>
      </c>
      <c r="H18" s="7"/>
      <c r="I18" s="7"/>
      <c r="J18" s="83"/>
      <c r="K18" s="7"/>
      <c r="L18" s="88"/>
      <c r="M18" s="7"/>
      <c r="R18" s="198"/>
      <c r="S18" s="198"/>
      <c r="T18" s="198"/>
      <c r="Y18" s="7"/>
      <c r="Z18" s="90"/>
      <c r="AA18" s="7"/>
      <c r="AB18" s="86"/>
      <c r="AC18" s="7"/>
      <c r="AD18" s="9"/>
      <c r="AE18" s="156">
        <f>VLOOKUP(AJ18,'勝ち上がり'!$H$2:$I$257,2,FALSE)</f>
        <v>51</v>
      </c>
      <c r="AF18" s="154" t="str">
        <f>IF(ISERROR(VLOOKUP(AE18,'名簿'!$A$1:$C$273,2,FALSE))=TRUE,"",VLOOKUP(AE18,'名簿'!$A$1:$C$273,2,FALSE))</f>
        <v>西　山</v>
      </c>
      <c r="AG18" s="191" t="s">
        <v>1</v>
      </c>
      <c r="AH18" s="155" t="str">
        <f>IF(ISERROR(VLOOKUP(AE18,'名簿'!$A$1:$C$273,3,FALSE))=TRUE,"",VLOOKUP(AE18,'名簿'!$A$1:$C$273,3,FALSE))</f>
        <v>三本松</v>
      </c>
      <c r="AI18" s="191" t="s">
        <v>2</v>
      </c>
      <c r="AJ18" s="190">
        <v>39</v>
      </c>
    </row>
    <row r="19" spans="2:36" ht="13.5" customHeight="1" thickBot="1">
      <c r="B19" s="194"/>
      <c r="C19" s="156"/>
      <c r="D19" s="154"/>
      <c r="E19" s="191"/>
      <c r="F19" s="155"/>
      <c r="G19" s="191"/>
      <c r="H19" s="10"/>
      <c r="I19" s="79"/>
      <c r="J19" s="88"/>
      <c r="K19" s="7"/>
      <c r="L19" s="88"/>
      <c r="M19" s="7"/>
      <c r="R19" s="198"/>
      <c r="S19" s="198"/>
      <c r="T19" s="198"/>
      <c r="Y19" s="7"/>
      <c r="Z19" s="90"/>
      <c r="AA19" s="7"/>
      <c r="AB19" s="90"/>
      <c r="AC19" s="78"/>
      <c r="AD19" s="12"/>
      <c r="AE19" s="156"/>
      <c r="AF19" s="154"/>
      <c r="AG19" s="191"/>
      <c r="AH19" s="155"/>
      <c r="AI19" s="191"/>
      <c r="AJ19" s="190"/>
    </row>
    <row r="20" spans="2:36" ht="13.5" customHeight="1" thickBot="1" thickTop="1">
      <c r="B20" s="194">
        <v>8</v>
      </c>
      <c r="C20" s="156">
        <f>VLOOKUP(B20,'勝ち上がり'!$H$2:$I$257,2,FALSE)</f>
        <v>113</v>
      </c>
      <c r="D20" s="154" t="str">
        <f>IF(ISERROR(VLOOKUP(C20,'名簿'!$A$1:$C$273,2,FALSE))=TRUE,"",VLOOKUP(C20,'名簿'!$A$1:$C$273,2,FALSE))</f>
        <v>柴　垣</v>
      </c>
      <c r="E20" s="191" t="s">
        <v>1</v>
      </c>
      <c r="F20" s="155" t="str">
        <f>IF(ISERROR(VLOOKUP(C20,'名簿'!$A$1:$C$273,3,FALSE))=TRUE,"",VLOOKUP(C20,'名簿'!$A$1:$C$273,3,FALSE))</f>
        <v>志　度</v>
      </c>
      <c r="G20" s="191" t="s">
        <v>2</v>
      </c>
      <c r="H20" s="80"/>
      <c r="I20" s="83"/>
      <c r="J20" s="7"/>
      <c r="K20" s="7"/>
      <c r="L20" s="88"/>
      <c r="M20" s="7"/>
      <c r="R20" s="198"/>
      <c r="S20" s="198"/>
      <c r="T20" s="198"/>
      <c r="Y20" s="7"/>
      <c r="Z20" s="90"/>
      <c r="AA20" s="7"/>
      <c r="AB20" s="7"/>
      <c r="AC20" s="86"/>
      <c r="AD20" s="80"/>
      <c r="AE20" s="156">
        <f>VLOOKUP(AJ20,'勝ち上がり'!$H$2:$I$257,2,FALSE)</f>
        <v>115</v>
      </c>
      <c r="AF20" s="154" t="str">
        <f>IF(ISERROR(VLOOKUP(AE20,'名簿'!$A$1:$C$273,2,FALSE))=TRUE,"",VLOOKUP(AE20,'名簿'!$A$1:$C$273,2,FALSE))</f>
        <v>岸　上</v>
      </c>
      <c r="AG20" s="191" t="s">
        <v>1</v>
      </c>
      <c r="AH20" s="155" t="str">
        <f>IF(ISERROR(VLOOKUP(AE20,'名簿'!$A$1:$C$273,3,FALSE))=TRUE,"",VLOOKUP(AE20,'名簿'!$A$1:$C$273,3,FALSE))</f>
        <v>三豊工</v>
      </c>
      <c r="AI20" s="191" t="s">
        <v>2</v>
      </c>
      <c r="AJ20" s="190">
        <v>40</v>
      </c>
    </row>
    <row r="21" spans="2:36" ht="13.5" customHeight="1" thickBot="1" thickTop="1">
      <c r="B21" s="194"/>
      <c r="C21" s="156"/>
      <c r="D21" s="154"/>
      <c r="E21" s="191"/>
      <c r="F21" s="155"/>
      <c r="G21" s="191"/>
      <c r="H21" s="7"/>
      <c r="I21" s="7"/>
      <c r="J21" s="7"/>
      <c r="K21" s="7"/>
      <c r="L21" s="81"/>
      <c r="M21" s="7"/>
      <c r="R21" s="198"/>
      <c r="S21" s="198"/>
      <c r="T21" s="198"/>
      <c r="Y21" s="7"/>
      <c r="Z21" s="87"/>
      <c r="AA21" s="7"/>
      <c r="AB21" s="7"/>
      <c r="AC21" s="7"/>
      <c r="AD21" s="7"/>
      <c r="AE21" s="156"/>
      <c r="AF21" s="154"/>
      <c r="AG21" s="191"/>
      <c r="AH21" s="155"/>
      <c r="AI21" s="191"/>
      <c r="AJ21" s="190"/>
    </row>
    <row r="22" spans="2:36" ht="13.5" customHeight="1" thickTop="1">
      <c r="B22" s="194">
        <v>9</v>
      </c>
      <c r="C22" s="156">
        <f>VLOOKUP(B22,'勝ち上がり'!$H$2:$I$257,2,FALSE)</f>
        <v>120</v>
      </c>
      <c r="D22" s="154" t="str">
        <f>IF(ISERROR(VLOOKUP(C22,'名簿'!$A$1:$C$273,2,FALSE))=TRUE,"",VLOOKUP(C22,'名簿'!$A$1:$C$273,2,FALSE))</f>
        <v>谷　澤</v>
      </c>
      <c r="E22" s="191" t="s">
        <v>1</v>
      </c>
      <c r="F22" s="155" t="str">
        <f>IF(ISERROR(VLOOKUP(C22,'名簿'!$A$1:$C$273,3,FALSE))=TRUE,"",VLOOKUP(C22,'名簿'!$A$1:$C$273,3,FALSE))</f>
        <v>坂出工</v>
      </c>
      <c r="G22" s="191" t="s">
        <v>2</v>
      </c>
      <c r="H22" s="7"/>
      <c r="I22" s="7"/>
      <c r="J22" s="7"/>
      <c r="K22" s="7"/>
      <c r="L22" s="16"/>
      <c r="M22" s="88"/>
      <c r="R22" s="198"/>
      <c r="S22" s="198"/>
      <c r="T22" s="198"/>
      <c r="Y22" s="90"/>
      <c r="Z22" s="15"/>
      <c r="AA22" s="7"/>
      <c r="AB22" s="7"/>
      <c r="AC22" s="7"/>
      <c r="AD22" s="9"/>
      <c r="AE22" s="156">
        <f>VLOOKUP(AJ22,'勝ち上がり'!$H$2:$I$257,2,FALSE)</f>
        <v>139</v>
      </c>
      <c r="AF22" s="154" t="str">
        <f>IF(ISERROR(VLOOKUP(AE22,'名簿'!$A$1:$C$273,2,FALSE))=TRUE,"",VLOOKUP(AE22,'名簿'!$A$1:$C$273,2,FALSE))</f>
        <v>東　條</v>
      </c>
      <c r="AG22" s="191" t="s">
        <v>1</v>
      </c>
      <c r="AH22" s="155" t="str">
        <f>IF(ISERROR(VLOOKUP(AE22,'名簿'!$A$1:$C$273,3,FALSE))=TRUE,"",VLOOKUP(AE22,'名簿'!$A$1:$C$273,3,FALSE))</f>
        <v>土　庄</v>
      </c>
      <c r="AI22" s="191" t="s">
        <v>2</v>
      </c>
      <c r="AJ22" s="190">
        <v>41</v>
      </c>
    </row>
    <row r="23" spans="2:36" ht="13.5" customHeight="1" thickBot="1">
      <c r="B23" s="194"/>
      <c r="C23" s="156"/>
      <c r="D23" s="154"/>
      <c r="E23" s="191"/>
      <c r="F23" s="155"/>
      <c r="G23" s="191"/>
      <c r="H23" s="10"/>
      <c r="I23" s="79"/>
      <c r="J23" s="7"/>
      <c r="K23" s="7"/>
      <c r="L23" s="16"/>
      <c r="M23" s="88"/>
      <c r="R23" s="198"/>
      <c r="S23" s="198"/>
      <c r="T23" s="198"/>
      <c r="Y23" s="90"/>
      <c r="Z23" s="15"/>
      <c r="AA23" s="7"/>
      <c r="AB23" s="7"/>
      <c r="AC23" s="78"/>
      <c r="AD23" s="12"/>
      <c r="AE23" s="156"/>
      <c r="AF23" s="154"/>
      <c r="AG23" s="191"/>
      <c r="AH23" s="155"/>
      <c r="AI23" s="191"/>
      <c r="AJ23" s="190"/>
    </row>
    <row r="24" spans="2:36" ht="13.5" customHeight="1" thickBot="1" thickTop="1">
      <c r="B24" s="194">
        <v>10</v>
      </c>
      <c r="C24" s="156">
        <f>VLOOKUP(B24,'勝ち上がり'!$H$2:$I$257,2,FALSE)</f>
        <v>184</v>
      </c>
      <c r="D24" s="154" t="str">
        <f>IF(ISERROR(VLOOKUP(C24,'名簿'!$A$1:$C$273,2,FALSE))=TRUE,"",VLOOKUP(C24,'名簿'!$A$1:$C$273,2,FALSE))</f>
        <v>掛　橋</v>
      </c>
      <c r="E24" s="191" t="s">
        <v>1</v>
      </c>
      <c r="F24" s="155" t="str">
        <f>IF(ISERROR(VLOOKUP(C24,'名簿'!$A$1:$C$273,3,FALSE))=TRUE,"",VLOOKUP(C24,'名簿'!$A$1:$C$273,3,FALSE))</f>
        <v>三本松</v>
      </c>
      <c r="G24" s="191" t="s">
        <v>2</v>
      </c>
      <c r="H24" s="80"/>
      <c r="I24" s="83"/>
      <c r="J24" s="88"/>
      <c r="K24" s="7"/>
      <c r="L24" s="16"/>
      <c r="M24" s="88"/>
      <c r="R24" s="198"/>
      <c r="S24" s="198"/>
      <c r="T24" s="198"/>
      <c r="Y24" s="90"/>
      <c r="Z24" s="15"/>
      <c r="AA24" s="7"/>
      <c r="AB24" s="90"/>
      <c r="AC24" s="86"/>
      <c r="AD24" s="80"/>
      <c r="AE24" s="156">
        <f>VLOOKUP(AJ24,'勝ち上がり'!$H$2:$I$257,2,FALSE)</f>
        <v>75</v>
      </c>
      <c r="AF24" s="154" t="str">
        <f>IF(ISERROR(VLOOKUP(AE24,'名簿'!$A$1:$C$273,2,FALSE))=TRUE,"",VLOOKUP(AE24,'名簿'!$A$1:$C$273,2,FALSE))</f>
        <v>松　下</v>
      </c>
      <c r="AG24" s="191" t="s">
        <v>1</v>
      </c>
      <c r="AH24" s="155" t="str">
        <f>IF(ISERROR(VLOOKUP(AE24,'名簿'!$A$1:$C$273,3,FALSE))=TRUE,"",VLOOKUP(AE24,'名簿'!$A$1:$C$273,3,FALSE))</f>
        <v>高松北</v>
      </c>
      <c r="AI24" s="191" t="s">
        <v>2</v>
      </c>
      <c r="AJ24" s="190">
        <v>42</v>
      </c>
    </row>
    <row r="25" spans="2:36" ht="13.5" customHeight="1" thickBot="1" thickTop="1">
      <c r="B25" s="194"/>
      <c r="C25" s="156"/>
      <c r="D25" s="154"/>
      <c r="E25" s="191"/>
      <c r="F25" s="155"/>
      <c r="G25" s="191"/>
      <c r="H25" s="7"/>
      <c r="I25" s="7"/>
      <c r="J25" s="81"/>
      <c r="K25" s="7"/>
      <c r="L25" s="16"/>
      <c r="M25" s="88"/>
      <c r="R25" s="198"/>
      <c r="S25" s="198"/>
      <c r="T25" s="198"/>
      <c r="Y25" s="90"/>
      <c r="Z25" s="15"/>
      <c r="AA25" s="7"/>
      <c r="AB25" s="87"/>
      <c r="AC25" s="7"/>
      <c r="AD25" s="7"/>
      <c r="AE25" s="156"/>
      <c r="AF25" s="154"/>
      <c r="AG25" s="191"/>
      <c r="AH25" s="155"/>
      <c r="AI25" s="191"/>
      <c r="AJ25" s="190"/>
    </row>
    <row r="26" spans="2:36" ht="13.5" customHeight="1" thickBot="1" thickTop="1">
      <c r="B26" s="194">
        <v>11</v>
      </c>
      <c r="C26" s="156">
        <f>VLOOKUP(B26,'勝ち上がり'!$H$2:$I$257,2,FALSE)</f>
        <v>88</v>
      </c>
      <c r="D26" s="154" t="str">
        <f>IF(ISERROR(VLOOKUP(C26,'名簿'!$A$1:$C$273,2,FALSE))=TRUE,"",VLOOKUP(C26,'名簿'!$A$1:$C$273,2,FALSE))</f>
        <v>橋　本</v>
      </c>
      <c r="E26" s="191" t="s">
        <v>1</v>
      </c>
      <c r="F26" s="155" t="str">
        <f>IF(ISERROR(VLOOKUP(C26,'名簿'!$A$1:$C$273,3,FALSE))=TRUE,"",VLOOKUP(C26,'名簿'!$A$1:$C$273,3,FALSE))</f>
        <v>香中央</v>
      </c>
      <c r="G26" s="191" t="s">
        <v>2</v>
      </c>
      <c r="H26" s="7"/>
      <c r="I26" s="7"/>
      <c r="J26" s="16"/>
      <c r="K26" s="16"/>
      <c r="L26" s="16"/>
      <c r="M26" s="88"/>
      <c r="R26" s="198"/>
      <c r="S26" s="198"/>
      <c r="T26" s="198"/>
      <c r="Y26" s="90"/>
      <c r="Z26" s="15"/>
      <c r="AA26" s="15"/>
      <c r="AB26" s="19"/>
      <c r="AC26" s="7"/>
      <c r="AD26" s="80"/>
      <c r="AE26" s="156">
        <f>VLOOKUP(AJ26,'勝ち上がり'!$H$2:$I$257,2,FALSE)</f>
        <v>171</v>
      </c>
      <c r="AF26" s="154" t="str">
        <f>IF(ISERROR(VLOOKUP(AE26,'名簿'!$A$1:$C$273,2,FALSE))=TRUE,"",VLOOKUP(AE26,'名簿'!$A$1:$C$273,2,FALSE))</f>
        <v>二　宮</v>
      </c>
      <c r="AG26" s="191" t="s">
        <v>1</v>
      </c>
      <c r="AH26" s="155" t="str">
        <f>IF(ISERROR(VLOOKUP(AE26,'名簿'!$A$1:$C$273,3,FALSE))=TRUE,"",VLOOKUP(AE26,'名簿'!$A$1:$C$273,3,FALSE))</f>
        <v>高桜井</v>
      </c>
      <c r="AI26" s="191" t="s">
        <v>2</v>
      </c>
      <c r="AJ26" s="190">
        <v>43</v>
      </c>
    </row>
    <row r="27" spans="2:36" ht="13.5" customHeight="1" thickBot="1" thickTop="1">
      <c r="B27" s="194"/>
      <c r="C27" s="156"/>
      <c r="D27" s="154"/>
      <c r="E27" s="191"/>
      <c r="F27" s="155"/>
      <c r="G27" s="191"/>
      <c r="H27" s="10"/>
      <c r="I27" s="82"/>
      <c r="J27" s="16"/>
      <c r="K27" s="16"/>
      <c r="L27" s="16"/>
      <c r="M27" s="88"/>
      <c r="R27" s="198"/>
      <c r="S27" s="198"/>
      <c r="T27" s="198"/>
      <c r="Y27" s="90"/>
      <c r="Z27" s="15"/>
      <c r="AA27" s="15"/>
      <c r="AB27" s="19"/>
      <c r="AC27" s="85"/>
      <c r="AD27" s="7"/>
      <c r="AE27" s="156"/>
      <c r="AF27" s="154"/>
      <c r="AG27" s="191"/>
      <c r="AH27" s="155"/>
      <c r="AI27" s="191"/>
      <c r="AJ27" s="190"/>
    </row>
    <row r="28" spans="2:36" ht="13.5" customHeight="1" thickBot="1" thickTop="1">
      <c r="B28" s="194">
        <v>12</v>
      </c>
      <c r="C28" s="156">
        <f>VLOOKUP(B28,'勝ち上がり'!$H$2:$I$257,2,FALSE)</f>
        <v>152</v>
      </c>
      <c r="D28" s="154" t="str">
        <f>IF(ISERROR(VLOOKUP(C28,'名簿'!$A$1:$C$273,2,FALSE))=TRUE,"",VLOOKUP(C28,'名簿'!$A$1:$C$273,2,FALSE))</f>
        <v>織　部</v>
      </c>
      <c r="E28" s="191" t="s">
        <v>1</v>
      </c>
      <c r="F28" s="155" t="str">
        <f>IF(ISERROR(VLOOKUP(C28,'名簿'!$A$1:$C$273,3,FALSE))=TRUE,"",VLOOKUP(C28,'名簿'!$A$1:$C$273,3,FALSE))</f>
        <v>丸　亀</v>
      </c>
      <c r="G28" s="191" t="s">
        <v>2</v>
      </c>
      <c r="H28" s="80"/>
      <c r="I28" s="83"/>
      <c r="J28" s="15"/>
      <c r="K28" s="16"/>
      <c r="L28" s="16"/>
      <c r="M28" s="88"/>
      <c r="R28" s="198"/>
      <c r="S28" s="198"/>
      <c r="T28" s="198"/>
      <c r="Y28" s="90"/>
      <c r="Z28" s="15"/>
      <c r="AA28" s="15"/>
      <c r="AB28" s="16"/>
      <c r="AC28" s="15"/>
      <c r="AD28" s="14"/>
      <c r="AE28" s="156">
        <f>VLOOKUP(AJ28,'勝ち上がり'!$H$2:$I$257,2,FALSE)</f>
        <v>107</v>
      </c>
      <c r="AF28" s="154" t="str">
        <f>IF(ISERROR(VLOOKUP(AE28,'名簿'!$A$1:$C$273,2,FALSE))=TRUE,"",VLOOKUP(AE28,'名簿'!$A$1:$C$273,2,FALSE))</f>
        <v>宮　崎</v>
      </c>
      <c r="AG28" s="191" t="s">
        <v>1</v>
      </c>
      <c r="AH28" s="155" t="str">
        <f>IF(ISERROR(VLOOKUP(AE28,'名簿'!$A$1:$C$273,3,FALSE))=TRUE,"",VLOOKUP(AE28,'名簿'!$A$1:$C$273,3,FALSE))</f>
        <v>多度津</v>
      </c>
      <c r="AI28" s="191" t="s">
        <v>2</v>
      </c>
      <c r="AJ28" s="190">
        <v>44</v>
      </c>
    </row>
    <row r="29" spans="2:36" ht="13.5" customHeight="1" thickBot="1" thickTop="1">
      <c r="B29" s="194"/>
      <c r="C29" s="156"/>
      <c r="D29" s="154"/>
      <c r="E29" s="191"/>
      <c r="F29" s="155"/>
      <c r="G29" s="191"/>
      <c r="H29" s="7"/>
      <c r="I29" s="7"/>
      <c r="J29" s="15"/>
      <c r="K29" s="82"/>
      <c r="L29" s="16"/>
      <c r="M29" s="88"/>
      <c r="R29" s="198"/>
      <c r="S29" s="198"/>
      <c r="T29" s="198"/>
      <c r="Y29" s="90"/>
      <c r="Z29" s="15"/>
      <c r="AA29" s="82"/>
      <c r="AB29" s="16"/>
      <c r="AC29" s="7"/>
      <c r="AD29" s="17"/>
      <c r="AE29" s="156"/>
      <c r="AF29" s="154"/>
      <c r="AG29" s="191"/>
      <c r="AH29" s="155"/>
      <c r="AI29" s="191"/>
      <c r="AJ29" s="190"/>
    </row>
    <row r="30" spans="2:36" ht="13.5" customHeight="1" thickBot="1" thickTop="1">
      <c r="B30" s="194">
        <v>13</v>
      </c>
      <c r="C30" s="156">
        <f>VLOOKUP(B30,'勝ち上がり'!$H$2:$I$257,2,FALSE)</f>
        <v>153</v>
      </c>
      <c r="D30" s="154" t="str">
        <f>IF(ISERROR(VLOOKUP(C30,'名簿'!$A$1:$C$273,2,FALSE))=TRUE,"",VLOOKUP(C30,'名簿'!$A$1:$C$273,2,FALSE))</f>
        <v>宮　内</v>
      </c>
      <c r="E30" s="191" t="s">
        <v>1</v>
      </c>
      <c r="F30" s="155" t="str">
        <f>IF(ISERROR(VLOOKUP(C30,'名簿'!$A$1:$C$273,3,FALSE))=TRUE,"",VLOOKUP(C30,'名簿'!$A$1:$C$273,3,FALSE))</f>
        <v>高中央</v>
      </c>
      <c r="G30" s="191" t="s">
        <v>2</v>
      </c>
      <c r="H30" s="80"/>
      <c r="I30" s="7"/>
      <c r="J30" s="7"/>
      <c r="K30" s="83"/>
      <c r="L30" s="7"/>
      <c r="M30" s="88"/>
      <c r="R30" s="198"/>
      <c r="S30" s="198"/>
      <c r="T30" s="198"/>
      <c r="Y30" s="90"/>
      <c r="Z30" s="7"/>
      <c r="AA30" s="86"/>
      <c r="AB30" s="7"/>
      <c r="AC30" s="7"/>
      <c r="AD30" s="80"/>
      <c r="AE30" s="156">
        <f>VLOOKUP(AJ30,'勝ち上がり'!$H$2:$I$257,2,FALSE)</f>
        <v>102</v>
      </c>
      <c r="AF30" s="154" t="str">
        <f>IF(ISERROR(VLOOKUP(AE30,'名簿'!$A$1:$C$273,2,FALSE))=TRUE,"",VLOOKUP(AE30,'名簿'!$A$1:$C$273,2,FALSE))</f>
        <v>溝　淵</v>
      </c>
      <c r="AG30" s="191" t="s">
        <v>1</v>
      </c>
      <c r="AH30" s="155" t="str">
        <f>IF(ISERROR(VLOOKUP(AE30,'名簿'!$A$1:$C$273,3,FALSE))=TRUE,"",VLOOKUP(AE30,'名簿'!$A$1:$C$273,3,FALSE))</f>
        <v>高工芸</v>
      </c>
      <c r="AI30" s="191" t="s">
        <v>2</v>
      </c>
      <c r="AJ30" s="190">
        <v>45</v>
      </c>
    </row>
    <row r="31" spans="2:36" ht="13.5" customHeight="1" thickBot="1" thickTop="1">
      <c r="B31" s="194"/>
      <c r="C31" s="156"/>
      <c r="D31" s="154"/>
      <c r="E31" s="191"/>
      <c r="F31" s="155"/>
      <c r="G31" s="191"/>
      <c r="H31" s="7"/>
      <c r="I31" s="81"/>
      <c r="J31" s="7"/>
      <c r="K31" s="88"/>
      <c r="L31" s="7"/>
      <c r="M31" s="88"/>
      <c r="R31" s="8"/>
      <c r="S31" s="8"/>
      <c r="T31" s="8"/>
      <c r="Y31" s="90"/>
      <c r="Z31" s="7"/>
      <c r="AA31" s="90"/>
      <c r="AB31" s="7"/>
      <c r="AC31" s="87"/>
      <c r="AD31" s="7"/>
      <c r="AE31" s="156"/>
      <c r="AF31" s="154"/>
      <c r="AG31" s="191"/>
      <c r="AH31" s="155"/>
      <c r="AI31" s="191"/>
      <c r="AJ31" s="190"/>
    </row>
    <row r="32" spans="2:36" ht="13.5" customHeight="1" thickTop="1">
      <c r="B32" s="194">
        <v>14</v>
      </c>
      <c r="C32" s="156">
        <f>VLOOKUP(B32,'勝ち上がり'!$H$2:$I$257,2,FALSE)</f>
        <v>89</v>
      </c>
      <c r="D32" s="154" t="str">
        <f>IF(ISERROR(VLOOKUP(C32,'名簿'!$A$1:$C$273,2,FALSE))=TRUE,"",VLOOKUP(C32,'名簿'!$A$1:$C$273,2,FALSE))</f>
        <v>横　川</v>
      </c>
      <c r="E32" s="191" t="s">
        <v>1</v>
      </c>
      <c r="F32" s="155" t="str">
        <f>IF(ISERROR(VLOOKUP(C32,'名簿'!$A$1:$C$273,3,FALSE))=TRUE,"",VLOOKUP(C32,'名簿'!$A$1:$C$273,3,FALSE))</f>
        <v>多度津</v>
      </c>
      <c r="G32" s="191" t="s">
        <v>2</v>
      </c>
      <c r="H32" s="11"/>
      <c r="I32" s="16"/>
      <c r="J32" s="16"/>
      <c r="K32" s="88"/>
      <c r="L32" s="7"/>
      <c r="M32" s="88"/>
      <c r="Y32" s="90"/>
      <c r="Z32" s="7"/>
      <c r="AA32" s="90"/>
      <c r="AB32" s="90"/>
      <c r="AC32" s="15"/>
      <c r="AD32" s="14"/>
      <c r="AE32" s="156">
        <f>VLOOKUP(AJ32,'勝ち上がり'!$H$2:$I$257,2,FALSE)</f>
        <v>166</v>
      </c>
      <c r="AF32" s="154" t="str">
        <f>IF(ISERROR(VLOOKUP(AE32,'名簿'!$A$1:$C$273,2,FALSE))=TRUE,"",VLOOKUP(AE32,'名簿'!$A$1:$C$273,2,FALSE))</f>
        <v>鵜　川</v>
      </c>
      <c r="AG32" s="191" t="s">
        <v>1</v>
      </c>
      <c r="AH32" s="155" t="str">
        <f>IF(ISERROR(VLOOKUP(AE32,'名簿'!$A$1:$C$273,3,FALSE))=TRUE,"",VLOOKUP(AE32,'名簿'!$A$1:$C$273,3,FALSE))</f>
        <v>香中央</v>
      </c>
      <c r="AI32" s="191" t="s">
        <v>2</v>
      </c>
      <c r="AJ32" s="190">
        <v>46</v>
      </c>
    </row>
    <row r="33" spans="2:36" ht="13.5" customHeight="1" thickBot="1">
      <c r="B33" s="194"/>
      <c r="C33" s="156"/>
      <c r="D33" s="154"/>
      <c r="E33" s="191"/>
      <c r="F33" s="155"/>
      <c r="G33" s="191"/>
      <c r="H33" s="7"/>
      <c r="I33" s="7"/>
      <c r="J33" s="79"/>
      <c r="K33" s="88"/>
      <c r="L33" s="7"/>
      <c r="M33" s="88"/>
      <c r="Q33" s="22"/>
      <c r="R33" s="25"/>
      <c r="T33" s="22"/>
      <c r="U33" s="25"/>
      <c r="Y33" s="90"/>
      <c r="Z33" s="7"/>
      <c r="AA33" s="90"/>
      <c r="AB33" s="87"/>
      <c r="AC33" s="7"/>
      <c r="AD33" s="17"/>
      <c r="AE33" s="156"/>
      <c r="AF33" s="154"/>
      <c r="AG33" s="191"/>
      <c r="AH33" s="155"/>
      <c r="AI33" s="191"/>
      <c r="AJ33" s="190"/>
    </row>
    <row r="34" spans="2:36" ht="13.5" customHeight="1" thickBot="1" thickTop="1">
      <c r="B34" s="194">
        <v>15</v>
      </c>
      <c r="C34" s="156">
        <f>VLOOKUP(B34,'勝ち上がり'!$H$2:$I$257,2,FALSE)</f>
        <v>72</v>
      </c>
      <c r="D34" s="154" t="str">
        <f>IF(ISERROR(VLOOKUP(C34,'名簿'!$A$1:$C$273,2,FALSE))=TRUE,"",VLOOKUP(C34,'名簿'!$A$1:$C$273,2,FALSE))</f>
        <v>宮　本</v>
      </c>
      <c r="E34" s="191" t="s">
        <v>1</v>
      </c>
      <c r="F34" s="155" t="str">
        <f>IF(ISERROR(VLOOKUP(C34,'名簿'!$A$1:$C$273,3,FALSE))=TRUE,"",VLOOKUP(C34,'名簿'!$A$1:$C$273,3,FALSE))</f>
        <v>善　一</v>
      </c>
      <c r="G34" s="191" t="s">
        <v>2</v>
      </c>
      <c r="H34" s="7"/>
      <c r="I34" s="7"/>
      <c r="J34" s="83"/>
      <c r="K34" s="7"/>
      <c r="L34" s="7"/>
      <c r="M34" s="88"/>
      <c r="Q34" s="25"/>
      <c r="R34" s="25"/>
      <c r="T34" s="25"/>
      <c r="U34" s="25"/>
      <c r="Y34" s="90"/>
      <c r="Z34" s="7"/>
      <c r="AA34" s="7"/>
      <c r="AB34" s="15"/>
      <c r="AC34" s="7"/>
      <c r="AD34" s="80"/>
      <c r="AE34" s="156">
        <f>VLOOKUP(AJ34,'勝ち上がり'!$H$2:$I$257,2,FALSE)</f>
        <v>70</v>
      </c>
      <c r="AF34" s="154" t="str">
        <f>IF(ISERROR(VLOOKUP(AE34,'名簿'!$A$1:$C$273,2,FALSE))=TRUE,"",VLOOKUP(AE34,'名簿'!$A$1:$C$273,2,FALSE))</f>
        <v>三　井</v>
      </c>
      <c r="AG34" s="191" t="s">
        <v>1</v>
      </c>
      <c r="AH34" s="155" t="str">
        <f>IF(ISERROR(VLOOKUP(AE34,'名簿'!$A$1:$C$273,3,FALSE))=TRUE,"",VLOOKUP(AE34,'名簿'!$A$1:$C$273,3,FALSE))</f>
        <v>高　瀬</v>
      </c>
      <c r="AI34" s="191" t="s">
        <v>2</v>
      </c>
      <c r="AJ34" s="190">
        <v>47</v>
      </c>
    </row>
    <row r="35" spans="2:36" ht="13.5" customHeight="1" thickBot="1" thickTop="1">
      <c r="B35" s="194"/>
      <c r="C35" s="156"/>
      <c r="D35" s="154"/>
      <c r="E35" s="191"/>
      <c r="F35" s="155"/>
      <c r="G35" s="191"/>
      <c r="H35" s="10"/>
      <c r="I35" s="79"/>
      <c r="J35" s="88"/>
      <c r="K35" s="7"/>
      <c r="L35" s="7"/>
      <c r="M35" s="88"/>
      <c r="Q35" s="22"/>
      <c r="R35" s="25"/>
      <c r="T35" s="22"/>
      <c r="U35" s="25"/>
      <c r="Y35" s="90"/>
      <c r="Z35" s="7"/>
      <c r="AA35" s="7"/>
      <c r="AB35" s="15"/>
      <c r="AC35" s="85"/>
      <c r="AD35" s="7"/>
      <c r="AE35" s="156"/>
      <c r="AF35" s="154"/>
      <c r="AG35" s="191"/>
      <c r="AH35" s="155"/>
      <c r="AI35" s="191"/>
      <c r="AJ35" s="190"/>
    </row>
    <row r="36" spans="2:36" ht="13.5" customHeight="1" thickBot="1" thickTop="1">
      <c r="B36" s="194">
        <v>16</v>
      </c>
      <c r="C36" s="156">
        <f>VLOOKUP(B36,'勝ち上がり'!$H$2:$I$257,2,FALSE)</f>
        <v>136</v>
      </c>
      <c r="D36" s="154" t="str">
        <f>IF(ISERROR(VLOOKUP(C36,'名簿'!$A$1:$C$273,2,FALSE))=TRUE,"",VLOOKUP(C36,'名簿'!$A$1:$C$273,2,FALSE))</f>
        <v>岩　崎</v>
      </c>
      <c r="E36" s="191" t="s">
        <v>1</v>
      </c>
      <c r="F36" s="155" t="str">
        <f>IF(ISERROR(VLOOKUP(C36,'名簿'!$A$1:$C$273,3,FALSE))=TRUE,"",VLOOKUP(C36,'名簿'!$A$1:$C$273,3,FALSE))</f>
        <v>高工芸</v>
      </c>
      <c r="G36" s="191" t="s">
        <v>2</v>
      </c>
      <c r="H36" s="80"/>
      <c r="I36" s="83"/>
      <c r="J36" s="7"/>
      <c r="K36" s="7"/>
      <c r="L36" s="7"/>
      <c r="M36" s="88"/>
      <c r="O36" s="24">
        <f>IF(Q33="","",IF(Q33&gt;T33,1,0)+IF(Q35&gt;T35,1,0)+IF(Q37&gt;T37,1,0)+IF(Q39&gt;T39,1,0)+IF(Q41&gt;T41,1,0))</f>
      </c>
      <c r="P36" s="24"/>
      <c r="Q36" s="25"/>
      <c r="R36" s="25"/>
      <c r="T36" s="25"/>
      <c r="U36" s="25"/>
      <c r="V36" s="24">
        <f>IF(Q33="","",IF(Q33&lt;T33,1,0)+IF(Q35&lt;T35,1,0)+IF(Q37&lt;T37,1,0)+IF(Q39&lt;T39,1,0)+IF(Q41&lt;T41,1,0))</f>
      </c>
      <c r="W36" s="24"/>
      <c r="Y36" s="90"/>
      <c r="Z36" s="7"/>
      <c r="AA36" s="7"/>
      <c r="AB36" s="7"/>
      <c r="AC36" s="15"/>
      <c r="AD36" s="14"/>
      <c r="AE36" s="156">
        <f>VLOOKUP(AJ36,'勝ち上がり'!$H$2:$I$257,2,FALSE)</f>
        <v>123</v>
      </c>
      <c r="AF36" s="154" t="str">
        <f>IF(ISERROR(VLOOKUP(AE36,'名簿'!$A$1:$C$273,2,FALSE))=TRUE,"",VLOOKUP(AE36,'名簿'!$A$1:$C$273,2,FALSE))</f>
        <v>田　中</v>
      </c>
      <c r="AG36" s="191" t="s">
        <v>1</v>
      </c>
      <c r="AH36" s="155" t="str">
        <f>IF(ISERROR(VLOOKUP(AE36,'名簿'!$A$1:$C$273,3,FALSE))=TRUE,"",VLOOKUP(AE36,'名簿'!$A$1:$C$273,3,FALSE))</f>
        <v>土　庄</v>
      </c>
      <c r="AI36" s="191" t="s">
        <v>2</v>
      </c>
      <c r="AJ36" s="190">
        <v>48</v>
      </c>
    </row>
    <row r="37" spans="2:36" ht="13.5" customHeight="1" thickBot="1" thickTop="1">
      <c r="B37" s="194"/>
      <c r="C37" s="156"/>
      <c r="D37" s="154"/>
      <c r="E37" s="191"/>
      <c r="F37" s="155"/>
      <c r="G37" s="191"/>
      <c r="H37" s="7"/>
      <c r="I37" s="7"/>
      <c r="J37" s="7"/>
      <c r="K37" s="7"/>
      <c r="L37" s="7"/>
      <c r="M37" s="138"/>
      <c r="N37" s="30"/>
      <c r="O37" s="70"/>
      <c r="P37" s="70"/>
      <c r="Q37" s="71"/>
      <c r="R37" s="74"/>
      <c r="S37" s="20"/>
      <c r="T37" s="71"/>
      <c r="U37" s="72"/>
      <c r="V37" s="70"/>
      <c r="W37" s="70"/>
      <c r="X37" s="143"/>
      <c r="Y37" s="87"/>
      <c r="Z37" s="7"/>
      <c r="AA37" s="7"/>
      <c r="AB37" s="7"/>
      <c r="AC37" s="7"/>
      <c r="AD37" s="17"/>
      <c r="AE37" s="156"/>
      <c r="AF37" s="154"/>
      <c r="AG37" s="191"/>
      <c r="AH37" s="155"/>
      <c r="AI37" s="191"/>
      <c r="AJ37" s="190"/>
    </row>
    <row r="38" spans="2:36" ht="13.5" customHeight="1" thickTop="1">
      <c r="B38" s="194">
        <v>17</v>
      </c>
      <c r="C38" s="156">
        <f>VLOOKUP(B38,'勝ち上がり'!$H$2:$I$257,2,FALSE)</f>
        <v>133</v>
      </c>
      <c r="D38" s="154" t="str">
        <f>IF(ISERROR(VLOOKUP(C38,'名簿'!$A$1:$C$273,2,FALSE))=TRUE,"",VLOOKUP(C38,'名簿'!$A$1:$C$273,2,FALSE))</f>
        <v>　港　大</v>
      </c>
      <c r="E38" s="191" t="s">
        <v>1</v>
      </c>
      <c r="F38" s="155" t="str">
        <f>IF(ISERROR(VLOOKUP(C38,'名簿'!$A$1:$C$273,3,FALSE))=TRUE,"",VLOOKUP(C38,'名簿'!$A$1:$C$273,3,FALSE))</f>
        <v>土　庄</v>
      </c>
      <c r="G38" s="191" t="s">
        <v>2</v>
      </c>
      <c r="H38" s="7"/>
      <c r="I38" s="7"/>
      <c r="J38" s="7"/>
      <c r="K38" s="7"/>
      <c r="L38" s="7"/>
      <c r="M38" s="16"/>
      <c r="O38" s="24"/>
      <c r="P38" s="24"/>
      <c r="Q38" s="25"/>
      <c r="R38" s="25"/>
      <c r="T38" s="25"/>
      <c r="U38" s="25"/>
      <c r="V38" s="24"/>
      <c r="W38" s="24"/>
      <c r="Y38" s="15"/>
      <c r="Z38" s="7"/>
      <c r="AA38" s="7"/>
      <c r="AB38" s="7"/>
      <c r="AC38" s="7"/>
      <c r="AD38" s="9"/>
      <c r="AE38" s="156">
        <f>VLOOKUP(AJ38,'勝ち上がり'!$H$2:$I$257,2,FALSE)</f>
        <v>135</v>
      </c>
      <c r="AF38" s="154" t="str">
        <f>IF(ISERROR(VLOOKUP(AE38,'名簿'!$A$1:$C$273,2,FALSE))=TRUE,"",VLOOKUP(AE38,'名簿'!$A$1:$C$273,2,FALSE))</f>
        <v>元　家</v>
      </c>
      <c r="AG38" s="191" t="s">
        <v>1</v>
      </c>
      <c r="AH38" s="155" t="str">
        <f>IF(ISERROR(VLOOKUP(AE38,'名簿'!$A$1:$C$273,3,FALSE))=TRUE,"",VLOOKUP(AE38,'名簿'!$A$1:$C$273,3,FALSE))</f>
        <v>志　度</v>
      </c>
      <c r="AI38" s="191" t="s">
        <v>2</v>
      </c>
      <c r="AJ38" s="190">
        <v>49</v>
      </c>
    </row>
    <row r="39" spans="2:36" ht="13.5" customHeight="1" thickBot="1">
      <c r="B39" s="194"/>
      <c r="C39" s="156"/>
      <c r="D39" s="154"/>
      <c r="E39" s="191"/>
      <c r="F39" s="155"/>
      <c r="G39" s="191"/>
      <c r="H39" s="10"/>
      <c r="I39" s="79"/>
      <c r="J39" s="7"/>
      <c r="K39" s="7"/>
      <c r="L39" s="7"/>
      <c r="M39" s="16"/>
      <c r="O39" s="24"/>
      <c r="P39" s="24"/>
      <c r="Q39" s="22"/>
      <c r="R39" s="25"/>
      <c r="T39" s="22"/>
      <c r="U39" s="25"/>
      <c r="V39" s="24"/>
      <c r="W39" s="24"/>
      <c r="Y39" s="15"/>
      <c r="Z39" s="7"/>
      <c r="AA39" s="7"/>
      <c r="AB39" s="7"/>
      <c r="AC39" s="78"/>
      <c r="AD39" s="12"/>
      <c r="AE39" s="156"/>
      <c r="AF39" s="154"/>
      <c r="AG39" s="191"/>
      <c r="AH39" s="155"/>
      <c r="AI39" s="191"/>
      <c r="AJ39" s="190"/>
    </row>
    <row r="40" spans="2:36" ht="13.5" customHeight="1" thickBot="1" thickTop="1">
      <c r="B40" s="194">
        <v>18</v>
      </c>
      <c r="C40" s="156">
        <f>VLOOKUP(B40,'勝ち上がり'!$H$2:$I$257,2,FALSE)</f>
        <v>69</v>
      </c>
      <c r="D40" s="154" t="str">
        <f>IF(ISERROR(VLOOKUP(C40,'名簿'!$A$1:$C$273,2,FALSE))=TRUE,"",VLOOKUP(C40,'名簿'!$A$1:$C$273,2,FALSE))</f>
        <v>岩　田</v>
      </c>
      <c r="E40" s="191" t="s">
        <v>1</v>
      </c>
      <c r="F40" s="155" t="str">
        <f>IF(ISERROR(VLOOKUP(C40,'名簿'!$A$1:$C$273,3,FALSE))=TRUE,"",VLOOKUP(C40,'名簿'!$A$1:$C$273,3,FALSE))</f>
        <v>観　一</v>
      </c>
      <c r="G40" s="191" t="s">
        <v>2</v>
      </c>
      <c r="H40" s="80"/>
      <c r="I40" s="83"/>
      <c r="J40" s="88"/>
      <c r="K40" s="7"/>
      <c r="L40" s="7"/>
      <c r="M40" s="16"/>
      <c r="Q40" s="25"/>
      <c r="R40" s="25"/>
      <c r="T40" s="25"/>
      <c r="U40" s="25"/>
      <c r="Y40" s="15"/>
      <c r="Z40" s="7"/>
      <c r="AA40" s="7"/>
      <c r="AB40" s="7"/>
      <c r="AC40" s="89"/>
      <c r="AD40" s="80"/>
      <c r="AE40" s="156">
        <f>VLOOKUP(AJ40,'勝ち上がり'!$H$2:$I$257,2,FALSE)</f>
        <v>58</v>
      </c>
      <c r="AF40" s="154" t="str">
        <f>IF(ISERROR(VLOOKUP(AE40,'名簿'!$A$1:$C$273,2,FALSE))=TRUE,"",VLOOKUP(AE40,'名簿'!$A$1:$C$273,2,FALSE))</f>
        <v>山　下</v>
      </c>
      <c r="AG40" s="191" t="s">
        <v>1</v>
      </c>
      <c r="AH40" s="155" t="str">
        <f>IF(ISERROR(VLOOKUP(AE40,'名簿'!$A$1:$C$273,3,FALSE))=TRUE,"",VLOOKUP(AE40,'名簿'!$A$1:$C$273,3,FALSE))</f>
        <v>多度津</v>
      </c>
      <c r="AI40" s="191" t="s">
        <v>2</v>
      </c>
      <c r="AJ40" s="190">
        <v>50</v>
      </c>
    </row>
    <row r="41" spans="2:36" ht="13.5" customHeight="1" thickBot="1" thickTop="1">
      <c r="B41" s="194"/>
      <c r="C41" s="156"/>
      <c r="D41" s="154"/>
      <c r="E41" s="191"/>
      <c r="F41" s="155"/>
      <c r="G41" s="191"/>
      <c r="H41" s="7"/>
      <c r="I41" s="7"/>
      <c r="J41" s="81"/>
      <c r="K41" s="7"/>
      <c r="L41" s="7"/>
      <c r="M41" s="16"/>
      <c r="Q41" s="22"/>
      <c r="R41" s="25"/>
      <c r="T41" s="22"/>
      <c r="U41" s="25"/>
      <c r="Y41" s="15"/>
      <c r="Z41" s="7"/>
      <c r="AA41" s="7"/>
      <c r="AB41" s="78"/>
      <c r="AC41" s="16"/>
      <c r="AD41" s="7"/>
      <c r="AE41" s="156"/>
      <c r="AF41" s="154"/>
      <c r="AG41" s="191"/>
      <c r="AH41" s="155"/>
      <c r="AI41" s="191"/>
      <c r="AJ41" s="190"/>
    </row>
    <row r="42" spans="2:36" ht="13.5" customHeight="1" thickBot="1" thickTop="1">
      <c r="B42" s="194">
        <v>19</v>
      </c>
      <c r="C42" s="156">
        <f>VLOOKUP(B42,'勝ち上がり'!$H$2:$I$257,2,FALSE)</f>
        <v>165</v>
      </c>
      <c r="D42" s="154" t="str">
        <f>IF(ISERROR(VLOOKUP(C42,'名簿'!$A$1:$C$273,2,FALSE))=TRUE,"",VLOOKUP(C42,'名簿'!$A$1:$C$273,2,FALSE))</f>
        <v>平　西</v>
      </c>
      <c r="E42" s="191" t="s">
        <v>1</v>
      </c>
      <c r="F42" s="155" t="str">
        <f>IF(ISERROR(VLOOKUP(C42,'名簿'!$A$1:$C$273,3,FALSE))=TRUE,"",VLOOKUP(C42,'名簿'!$A$1:$C$273,3,FALSE))</f>
        <v>坂　出</v>
      </c>
      <c r="G42" s="191" t="s">
        <v>2</v>
      </c>
      <c r="H42" s="80"/>
      <c r="I42" s="7"/>
      <c r="J42" s="16"/>
      <c r="K42" s="16"/>
      <c r="L42" s="7"/>
      <c r="M42" s="16"/>
      <c r="Q42" s="25"/>
      <c r="R42" s="25"/>
      <c r="T42" s="25"/>
      <c r="U42" s="25"/>
      <c r="Y42" s="15"/>
      <c r="Z42" s="7"/>
      <c r="AA42" s="15"/>
      <c r="AB42" s="89"/>
      <c r="AC42" s="7"/>
      <c r="AD42" s="9"/>
      <c r="AE42" s="156">
        <f>VLOOKUP(AJ42,'勝ち上がり'!$H$2:$I$257,2,FALSE)</f>
        <v>90</v>
      </c>
      <c r="AF42" s="154" t="str">
        <f>IF(ISERROR(VLOOKUP(AE42,'名簿'!$A$1:$C$273,2,FALSE))=TRUE,"",VLOOKUP(AE42,'名簿'!$A$1:$C$273,2,FALSE))</f>
        <v>村　川</v>
      </c>
      <c r="AG42" s="191" t="s">
        <v>1</v>
      </c>
      <c r="AH42" s="155" t="str">
        <f>IF(ISERROR(VLOOKUP(AE42,'名簿'!$A$1:$C$273,3,FALSE))=TRUE,"",VLOOKUP(AE42,'名簿'!$A$1:$C$273,3,FALSE))</f>
        <v>高松北</v>
      </c>
      <c r="AI42" s="191" t="s">
        <v>2</v>
      </c>
      <c r="AJ42" s="190">
        <v>51</v>
      </c>
    </row>
    <row r="43" spans="2:36" ht="13.5" customHeight="1" thickBot="1" thickTop="1">
      <c r="B43" s="194"/>
      <c r="C43" s="156"/>
      <c r="D43" s="154"/>
      <c r="E43" s="191"/>
      <c r="F43" s="155"/>
      <c r="G43" s="191"/>
      <c r="H43" s="7"/>
      <c r="I43" s="84"/>
      <c r="J43" s="16"/>
      <c r="K43" s="16"/>
      <c r="L43" s="7"/>
      <c r="M43" s="16"/>
      <c r="Y43" s="15"/>
      <c r="Z43" s="7"/>
      <c r="AA43" s="15"/>
      <c r="AB43" s="91"/>
      <c r="AC43" s="78"/>
      <c r="AD43" s="12"/>
      <c r="AE43" s="156"/>
      <c r="AF43" s="154"/>
      <c r="AG43" s="191"/>
      <c r="AH43" s="155"/>
      <c r="AI43" s="191"/>
      <c r="AJ43" s="190"/>
    </row>
    <row r="44" spans="2:36" ht="13.5" customHeight="1" thickBot="1" thickTop="1">
      <c r="B44" s="194">
        <v>20</v>
      </c>
      <c r="C44" s="156">
        <f>VLOOKUP(B44,'勝ち上がり'!$H$2:$I$257,2,FALSE)</f>
        <v>156</v>
      </c>
      <c r="D44" s="154" t="str">
        <f>IF(ISERROR(VLOOKUP(C44,'名簿'!$A$1:$C$273,2,FALSE))=TRUE,"",VLOOKUP(C44,'名簿'!$A$1:$C$273,2,FALSE))</f>
        <v>竹　内</v>
      </c>
      <c r="E44" s="191" t="s">
        <v>1</v>
      </c>
      <c r="F44" s="155" t="str">
        <f>IF(ISERROR(VLOOKUP(C44,'名簿'!$A$1:$C$273,3,FALSE))=TRUE,"",VLOOKUP(C44,'名簿'!$A$1:$C$273,3,FALSE))</f>
        <v>丸　亀</v>
      </c>
      <c r="G44" s="191" t="s">
        <v>2</v>
      </c>
      <c r="H44" s="11"/>
      <c r="I44" s="16"/>
      <c r="J44" s="15"/>
      <c r="K44" s="16"/>
      <c r="L44" s="7"/>
      <c r="M44" s="16"/>
      <c r="Y44" s="15"/>
      <c r="Z44" s="7"/>
      <c r="AA44" s="15"/>
      <c r="AB44" s="16"/>
      <c r="AC44" s="86"/>
      <c r="AD44" s="80"/>
      <c r="AE44" s="156">
        <f>VLOOKUP(AJ44,'勝ち上がり'!$H$2:$I$257,2,FALSE)</f>
        <v>154</v>
      </c>
      <c r="AF44" s="154" t="str">
        <f>IF(ISERROR(VLOOKUP(AE44,'名簿'!$A$1:$C$273,2,FALSE))=TRUE,"",VLOOKUP(AE44,'名簿'!$A$1:$C$273,2,FALSE))</f>
        <v>末　澤</v>
      </c>
      <c r="AG44" s="191" t="s">
        <v>1</v>
      </c>
      <c r="AH44" s="155" t="str">
        <f>IF(ISERROR(VLOOKUP(AE44,'名簿'!$A$1:$C$273,3,FALSE))=TRUE,"",VLOOKUP(AE44,'名簿'!$A$1:$C$273,3,FALSE))</f>
        <v>高松西</v>
      </c>
      <c r="AI44" s="191" t="s">
        <v>2</v>
      </c>
      <c r="AJ44" s="190">
        <v>52</v>
      </c>
    </row>
    <row r="45" spans="2:36" ht="13.5" customHeight="1" thickBot="1" thickTop="1">
      <c r="B45" s="194"/>
      <c r="C45" s="156"/>
      <c r="D45" s="154"/>
      <c r="E45" s="191"/>
      <c r="F45" s="155"/>
      <c r="G45" s="191"/>
      <c r="H45" s="7"/>
      <c r="I45" s="7"/>
      <c r="J45" s="15"/>
      <c r="K45" s="79"/>
      <c r="L45" s="7"/>
      <c r="M45" s="16"/>
      <c r="Y45" s="15"/>
      <c r="Z45" s="7"/>
      <c r="AA45" s="78"/>
      <c r="AB45" s="16"/>
      <c r="AC45" s="7"/>
      <c r="AD45" s="7"/>
      <c r="AE45" s="156"/>
      <c r="AF45" s="154"/>
      <c r="AG45" s="191"/>
      <c r="AH45" s="155"/>
      <c r="AI45" s="191"/>
      <c r="AJ45" s="190"/>
    </row>
    <row r="46" spans="2:36" ht="13.5" customHeight="1" thickTop="1">
      <c r="B46" s="194">
        <v>21</v>
      </c>
      <c r="C46" s="156">
        <f>VLOOKUP(B46,'勝ち上がり'!$H$2:$I$257,2,FALSE)</f>
        <v>149</v>
      </c>
      <c r="D46" s="154" t="str">
        <f>IF(ISERROR(VLOOKUP(C46,'名簿'!$A$1:$C$273,2,FALSE))=TRUE,"",VLOOKUP(C46,'名簿'!$A$1:$C$273,2,FALSE))</f>
        <v>上　埜</v>
      </c>
      <c r="E46" s="191" t="s">
        <v>1</v>
      </c>
      <c r="F46" s="155" t="str">
        <f>IF(ISERROR(VLOOKUP(C46,'名簿'!$A$1:$C$273,3,FALSE))=TRUE,"",VLOOKUP(C46,'名簿'!$A$1:$C$273,3,FALSE))</f>
        <v>多度津</v>
      </c>
      <c r="G46" s="191" t="s">
        <v>2</v>
      </c>
      <c r="H46" s="7"/>
      <c r="I46" s="7"/>
      <c r="J46" s="7"/>
      <c r="K46" s="136"/>
      <c r="L46" s="7"/>
      <c r="M46" s="16"/>
      <c r="Y46" s="15"/>
      <c r="Z46" s="15"/>
      <c r="AA46" s="89"/>
      <c r="AB46" s="7"/>
      <c r="AC46" s="7"/>
      <c r="AD46" s="9"/>
      <c r="AE46" s="156">
        <f>VLOOKUP(AJ46,'勝ち上がり'!$H$2:$I$257,2,FALSE)</f>
        <v>106</v>
      </c>
      <c r="AF46" s="154" t="str">
        <f>IF(ISERROR(VLOOKUP(AE46,'名簿'!$A$1:$C$273,2,FALSE))=TRUE,"",VLOOKUP(AE46,'名簿'!$A$1:$C$273,2,FALSE))</f>
        <v>齊　藤</v>
      </c>
      <c r="AG46" s="191" t="s">
        <v>1</v>
      </c>
      <c r="AH46" s="155" t="str">
        <f>IF(ISERROR(VLOOKUP(AE46,'名簿'!$A$1:$C$273,3,FALSE))=TRUE,"",VLOOKUP(AE46,'名簿'!$A$1:$C$273,3,FALSE))</f>
        <v>観　一</v>
      </c>
      <c r="AI46" s="191" t="s">
        <v>2</v>
      </c>
      <c r="AJ46" s="190">
        <v>53</v>
      </c>
    </row>
    <row r="47" spans="2:36" ht="13.5" customHeight="1" thickBot="1">
      <c r="B47" s="194"/>
      <c r="C47" s="156"/>
      <c r="D47" s="154"/>
      <c r="E47" s="191"/>
      <c r="F47" s="155"/>
      <c r="G47" s="191"/>
      <c r="H47" s="10"/>
      <c r="I47" s="79"/>
      <c r="J47" s="7"/>
      <c r="K47" s="137"/>
      <c r="L47" s="7"/>
      <c r="M47" s="16"/>
      <c r="Y47" s="15"/>
      <c r="Z47" s="15"/>
      <c r="AA47" s="91"/>
      <c r="AB47" s="7"/>
      <c r="AC47" s="78"/>
      <c r="AD47" s="12"/>
      <c r="AE47" s="156"/>
      <c r="AF47" s="154"/>
      <c r="AG47" s="191"/>
      <c r="AH47" s="155"/>
      <c r="AI47" s="191"/>
      <c r="AJ47" s="190"/>
    </row>
    <row r="48" spans="2:36" ht="13.5" customHeight="1" thickBot="1" thickTop="1">
      <c r="B48" s="194">
        <v>22</v>
      </c>
      <c r="C48" s="156">
        <f>VLOOKUP(B48,'勝ち上がり'!$H$2:$I$257,2,FALSE)</f>
        <v>44</v>
      </c>
      <c r="D48" s="154" t="str">
        <f>IF(ISERROR(VLOOKUP(C48,'名簿'!$A$1:$C$273,2,FALSE))=TRUE,"",VLOOKUP(C48,'名簿'!$A$1:$C$273,2,FALSE))</f>
        <v>香　西</v>
      </c>
      <c r="E48" s="191" t="s">
        <v>1</v>
      </c>
      <c r="F48" s="155" t="str">
        <f>IF(ISERROR(VLOOKUP(C48,'名簿'!$A$1:$C$273,3,FALSE))=TRUE,"",VLOOKUP(C48,'名簿'!$A$1:$C$273,3,FALSE))</f>
        <v>高中央</v>
      </c>
      <c r="G48" s="191" t="s">
        <v>2</v>
      </c>
      <c r="H48" s="80"/>
      <c r="I48" s="83"/>
      <c r="J48" s="88"/>
      <c r="K48" s="137"/>
      <c r="L48" s="7"/>
      <c r="M48" s="16"/>
      <c r="Y48" s="15"/>
      <c r="Z48" s="15"/>
      <c r="AA48" s="91"/>
      <c r="AB48" s="7"/>
      <c r="AC48" s="89"/>
      <c r="AD48" s="80"/>
      <c r="AE48" s="156">
        <f>VLOOKUP(AJ48,'勝ち上がり'!$H$2:$I$257,2,FALSE)</f>
        <v>170</v>
      </c>
      <c r="AF48" s="154" t="str">
        <f>IF(ISERROR(VLOOKUP(AE48,'名簿'!$A$1:$C$273,2,FALSE))=TRUE,"",VLOOKUP(AE48,'名簿'!$A$1:$C$273,2,FALSE))</f>
        <v>　堤</v>
      </c>
      <c r="AG48" s="191" t="s">
        <v>1</v>
      </c>
      <c r="AH48" s="155" t="str">
        <f>IF(ISERROR(VLOOKUP(AE48,'名簿'!$A$1:$C$273,3,FALSE))=TRUE,"",VLOOKUP(AE48,'名簿'!$A$1:$C$273,3,FALSE))</f>
        <v>三豊工</v>
      </c>
      <c r="AI48" s="191" t="s">
        <v>2</v>
      </c>
      <c r="AJ48" s="190">
        <v>54</v>
      </c>
    </row>
    <row r="49" spans="2:36" ht="13.5" customHeight="1" thickBot="1" thickTop="1">
      <c r="B49" s="194"/>
      <c r="C49" s="156"/>
      <c r="D49" s="154"/>
      <c r="E49" s="191"/>
      <c r="F49" s="155"/>
      <c r="G49" s="191"/>
      <c r="H49" s="7"/>
      <c r="I49" s="7"/>
      <c r="J49" s="81"/>
      <c r="K49" s="137"/>
      <c r="L49" s="7"/>
      <c r="M49" s="16"/>
      <c r="Y49" s="15"/>
      <c r="Z49" s="15"/>
      <c r="AA49" s="91"/>
      <c r="AB49" s="78"/>
      <c r="AC49" s="16"/>
      <c r="AD49" s="7"/>
      <c r="AE49" s="156"/>
      <c r="AF49" s="154"/>
      <c r="AG49" s="191"/>
      <c r="AH49" s="155"/>
      <c r="AI49" s="191"/>
      <c r="AJ49" s="190"/>
    </row>
    <row r="50" spans="2:36" ht="13.5" customHeight="1" thickBot="1" thickTop="1">
      <c r="B50" s="194">
        <v>23</v>
      </c>
      <c r="C50" s="156">
        <f>VLOOKUP(B50,'勝ち上がり'!$H$2:$I$257,2,FALSE)</f>
        <v>76</v>
      </c>
      <c r="D50" s="154" t="str">
        <f>IF(ISERROR(VLOOKUP(C50,'名簿'!$A$1:$C$273,2,FALSE))=TRUE,"",VLOOKUP(C50,'名簿'!$A$1:$C$273,2,FALSE))</f>
        <v>中　平</v>
      </c>
      <c r="E50" s="191" t="s">
        <v>1</v>
      </c>
      <c r="F50" s="155" t="str">
        <f>IF(ISERROR(VLOOKUP(C50,'名簿'!$A$1:$C$273,3,FALSE))=TRUE,"",VLOOKUP(C50,'名簿'!$A$1:$C$273,3,FALSE))</f>
        <v>高桜井</v>
      </c>
      <c r="G50" s="191" t="s">
        <v>2</v>
      </c>
      <c r="H50" s="80"/>
      <c r="I50" s="7"/>
      <c r="J50" s="16"/>
      <c r="K50" s="15"/>
      <c r="L50" s="7"/>
      <c r="M50" s="16"/>
      <c r="Y50" s="15"/>
      <c r="Z50" s="15"/>
      <c r="AA50" s="7"/>
      <c r="AB50" s="86"/>
      <c r="AC50" s="7"/>
      <c r="AD50" s="9"/>
      <c r="AE50" s="156">
        <f>VLOOKUP(AJ50,'勝ち上がり'!$H$2:$I$257,2,FALSE)</f>
        <v>183</v>
      </c>
      <c r="AF50" s="154" t="str">
        <f>IF(ISERROR(VLOOKUP(AE50,'名簿'!$A$1:$C$273,2,FALSE))=TRUE,"",VLOOKUP(AE50,'名簿'!$A$1:$C$273,2,FALSE))</f>
        <v>西　尾</v>
      </c>
      <c r="AG50" s="191" t="s">
        <v>1</v>
      </c>
      <c r="AH50" s="155" t="str">
        <f>IF(ISERROR(VLOOKUP(AE50,'名簿'!$A$1:$C$273,3,FALSE))=TRUE,"",VLOOKUP(AE50,'名簿'!$A$1:$C$273,3,FALSE))</f>
        <v>高松一</v>
      </c>
      <c r="AI50" s="191" t="s">
        <v>2</v>
      </c>
      <c r="AJ50" s="190">
        <v>55</v>
      </c>
    </row>
    <row r="51" spans="2:36" ht="13.5" customHeight="1" thickBot="1" thickTop="1">
      <c r="B51" s="194"/>
      <c r="C51" s="156"/>
      <c r="D51" s="154"/>
      <c r="E51" s="191"/>
      <c r="F51" s="155"/>
      <c r="G51" s="191"/>
      <c r="H51" s="7"/>
      <c r="I51" s="84"/>
      <c r="J51" s="16"/>
      <c r="K51" s="15"/>
      <c r="L51" s="7"/>
      <c r="M51" s="16"/>
      <c r="Y51" s="15"/>
      <c r="Z51" s="15"/>
      <c r="AA51" s="7"/>
      <c r="AB51" s="90"/>
      <c r="AC51" s="78"/>
      <c r="AD51" s="12"/>
      <c r="AE51" s="156"/>
      <c r="AF51" s="154"/>
      <c r="AG51" s="191"/>
      <c r="AH51" s="155"/>
      <c r="AI51" s="191"/>
      <c r="AJ51" s="190"/>
    </row>
    <row r="52" spans="2:36" ht="13.5" customHeight="1" thickBot="1" thickTop="1">
      <c r="B52" s="194">
        <v>24</v>
      </c>
      <c r="C52" s="156">
        <f>VLOOKUP(B52,'勝ち上がり'!$H$2:$I$257,2,FALSE)</f>
        <v>117</v>
      </c>
      <c r="D52" s="154" t="str">
        <f>IF(ISERROR(VLOOKUP(C52,'名簿'!$A$1:$C$273,2,FALSE))=TRUE,"",VLOOKUP(C52,'名簿'!$A$1:$C$273,2,FALSE))</f>
        <v>秋　山</v>
      </c>
      <c r="E52" s="191" t="s">
        <v>1</v>
      </c>
      <c r="F52" s="155" t="str">
        <f>IF(ISERROR(VLOOKUP(C52,'名簿'!$A$1:$C$273,3,FALSE))=TRUE,"",VLOOKUP(C52,'名簿'!$A$1:$C$273,3,FALSE))</f>
        <v>高松東</v>
      </c>
      <c r="G52" s="191" t="s">
        <v>2</v>
      </c>
      <c r="H52" s="11"/>
      <c r="I52" s="16"/>
      <c r="J52" s="7"/>
      <c r="K52" s="15"/>
      <c r="L52" s="7"/>
      <c r="M52" s="16"/>
      <c r="Y52" s="15"/>
      <c r="Z52" s="15"/>
      <c r="AA52" s="7"/>
      <c r="AB52" s="7"/>
      <c r="AC52" s="86"/>
      <c r="AD52" s="80"/>
      <c r="AE52" s="156">
        <f>VLOOKUP(AJ52,'勝ち上がり'!$H$2:$I$257,2,FALSE)</f>
        <v>119</v>
      </c>
      <c r="AF52" s="154" t="str">
        <f>IF(ISERROR(VLOOKUP(AE52,'名簿'!$A$1:$C$273,2,FALSE))=TRUE,"",VLOOKUP(AE52,'名簿'!$A$1:$C$273,2,FALSE))</f>
        <v>冨　山</v>
      </c>
      <c r="AG52" s="191" t="s">
        <v>1</v>
      </c>
      <c r="AH52" s="155" t="str">
        <f>IF(ISERROR(VLOOKUP(AE52,'名簿'!$A$1:$C$273,3,FALSE))=TRUE,"",VLOOKUP(AE52,'名簿'!$A$1:$C$273,3,FALSE))</f>
        <v>観中央</v>
      </c>
      <c r="AI52" s="191" t="s">
        <v>2</v>
      </c>
      <c r="AJ52" s="190">
        <v>56</v>
      </c>
    </row>
    <row r="53" spans="2:36" ht="13.5" customHeight="1" thickBot="1" thickTop="1">
      <c r="B53" s="194"/>
      <c r="C53" s="156"/>
      <c r="D53" s="154"/>
      <c r="E53" s="191"/>
      <c r="F53" s="155"/>
      <c r="G53" s="191"/>
      <c r="H53" s="7"/>
      <c r="I53" s="7"/>
      <c r="J53" s="7"/>
      <c r="K53" s="15"/>
      <c r="L53" s="82"/>
      <c r="M53" s="16"/>
      <c r="Y53" s="15"/>
      <c r="Z53" s="82"/>
      <c r="AA53" s="7"/>
      <c r="AB53" s="7"/>
      <c r="AC53" s="7"/>
      <c r="AD53" s="7"/>
      <c r="AE53" s="156"/>
      <c r="AF53" s="154"/>
      <c r="AG53" s="191"/>
      <c r="AH53" s="155"/>
      <c r="AI53" s="191"/>
      <c r="AJ53" s="190"/>
    </row>
    <row r="54" spans="2:36" ht="13.5" customHeight="1" thickTop="1">
      <c r="B54" s="194">
        <v>25</v>
      </c>
      <c r="C54" s="156">
        <f>VLOOKUP(B54,'勝ち上がり'!$H$2:$I$257,2,FALSE)</f>
        <v>116</v>
      </c>
      <c r="D54" s="154" t="str">
        <f>IF(ISERROR(VLOOKUP(C54,'名簿'!$A$1:$C$273,2,FALSE))=TRUE,"",VLOOKUP(C54,'名簿'!$A$1:$C$273,2,FALSE))</f>
        <v>鈴　木</v>
      </c>
      <c r="E54" s="191" t="s">
        <v>1</v>
      </c>
      <c r="F54" s="155" t="str">
        <f>IF(ISERROR(VLOOKUP(C54,'名簿'!$A$1:$C$273,3,FALSE))=TRUE,"",VLOOKUP(C54,'名簿'!$A$1:$C$273,3,FALSE))</f>
        <v>小豆島</v>
      </c>
      <c r="G54" s="191" t="s">
        <v>2</v>
      </c>
      <c r="H54" s="7"/>
      <c r="I54" s="7"/>
      <c r="J54" s="7"/>
      <c r="K54" s="7"/>
      <c r="L54" s="83"/>
      <c r="M54" s="7"/>
      <c r="Y54" s="7"/>
      <c r="Z54" s="86"/>
      <c r="AA54" s="7"/>
      <c r="AB54" s="7"/>
      <c r="AC54" s="7"/>
      <c r="AD54" s="9"/>
      <c r="AE54" s="156">
        <f>VLOOKUP(AJ54,'勝ち上がり'!$H$2:$I$257,2,FALSE)</f>
        <v>143</v>
      </c>
      <c r="AF54" s="154" t="str">
        <f>IF(ISERROR(VLOOKUP(AE54,'名簿'!$A$1:$C$273,2,FALSE))=TRUE,"",VLOOKUP(AE54,'名簿'!$A$1:$C$273,2,FALSE))</f>
        <v>吉　本</v>
      </c>
      <c r="AG54" s="191" t="s">
        <v>1</v>
      </c>
      <c r="AH54" s="155" t="str">
        <f>IF(ISERROR(VLOOKUP(AE54,'名簿'!$A$1:$C$273,3,FALSE))=TRUE,"",VLOOKUP(AE54,'名簿'!$A$1:$C$273,3,FALSE))</f>
        <v>坂出工</v>
      </c>
      <c r="AI54" s="191" t="s">
        <v>2</v>
      </c>
      <c r="AJ54" s="190">
        <v>57</v>
      </c>
    </row>
    <row r="55" spans="2:36" ht="13.5" customHeight="1" thickBot="1">
      <c r="B55" s="194"/>
      <c r="C55" s="156"/>
      <c r="D55" s="154"/>
      <c r="E55" s="191"/>
      <c r="F55" s="155"/>
      <c r="G55" s="191"/>
      <c r="H55" s="10"/>
      <c r="I55" s="79"/>
      <c r="J55" s="7"/>
      <c r="K55" s="7"/>
      <c r="L55" s="88"/>
      <c r="M55" s="7"/>
      <c r="Y55" s="7"/>
      <c r="Z55" s="90"/>
      <c r="AA55" s="7"/>
      <c r="AB55" s="7"/>
      <c r="AC55" s="78"/>
      <c r="AD55" s="12"/>
      <c r="AE55" s="156"/>
      <c r="AF55" s="154"/>
      <c r="AG55" s="191"/>
      <c r="AH55" s="155"/>
      <c r="AI55" s="191"/>
      <c r="AJ55" s="190"/>
    </row>
    <row r="56" spans="2:36" ht="13.5" customHeight="1" thickBot="1" thickTop="1">
      <c r="B56" s="194">
        <v>26</v>
      </c>
      <c r="C56" s="156">
        <f>VLOOKUP(B56,'勝ち上がり'!$H$2:$I$257,2,FALSE)</f>
        <v>52</v>
      </c>
      <c r="D56" s="154" t="str">
        <f>IF(ISERROR(VLOOKUP(C56,'名簿'!$A$1:$C$273,2,FALSE))=TRUE,"",VLOOKUP(C56,'名簿'!$A$1:$C$273,2,FALSE))</f>
        <v>　森</v>
      </c>
      <c r="E56" s="191" t="s">
        <v>1</v>
      </c>
      <c r="F56" s="155" t="str">
        <f>IF(ISERROR(VLOOKUP(C56,'名簿'!$A$1:$C$273,3,FALSE))=TRUE,"",VLOOKUP(C56,'名簿'!$A$1:$C$273,3,FALSE))</f>
        <v>津　田</v>
      </c>
      <c r="G56" s="191" t="s">
        <v>2</v>
      </c>
      <c r="H56" s="80"/>
      <c r="I56" s="136"/>
      <c r="J56" s="16"/>
      <c r="K56" s="7"/>
      <c r="L56" s="88"/>
      <c r="M56" s="7"/>
      <c r="Y56" s="7"/>
      <c r="Z56" s="90"/>
      <c r="AA56" s="7"/>
      <c r="AB56" s="7"/>
      <c r="AC56" s="89"/>
      <c r="AD56" s="80"/>
      <c r="AE56" s="156">
        <f>VLOOKUP(AJ56,'勝ち上がり'!$H$2:$I$257,2,FALSE)</f>
        <v>178</v>
      </c>
      <c r="AF56" s="154" t="str">
        <f>IF(ISERROR(VLOOKUP(AE56,'名簿'!$A$1:$C$273,2,FALSE))=TRUE,"",VLOOKUP(AE56,'名簿'!$A$1:$C$273,2,FALSE))</f>
        <v>真　鍋</v>
      </c>
      <c r="AG56" s="191" t="s">
        <v>1</v>
      </c>
      <c r="AH56" s="155" t="str">
        <f>IF(ISERROR(VLOOKUP(AE56,'名簿'!$A$1:$C$273,3,FALSE))=TRUE,"",VLOOKUP(AE56,'名簿'!$A$1:$C$273,3,FALSE))</f>
        <v>高　松</v>
      </c>
      <c r="AI56" s="191" t="s">
        <v>2</v>
      </c>
      <c r="AJ56" s="190">
        <v>58</v>
      </c>
    </row>
    <row r="57" spans="2:36" ht="13.5" customHeight="1" thickBot="1" thickTop="1">
      <c r="B57" s="194"/>
      <c r="C57" s="156"/>
      <c r="D57" s="154"/>
      <c r="E57" s="191"/>
      <c r="F57" s="155"/>
      <c r="G57" s="191"/>
      <c r="H57" s="7"/>
      <c r="I57" s="7"/>
      <c r="J57" s="79"/>
      <c r="K57" s="7"/>
      <c r="L57" s="88"/>
      <c r="M57" s="7"/>
      <c r="Y57" s="7"/>
      <c r="Z57" s="90"/>
      <c r="AA57" s="7"/>
      <c r="AB57" s="78"/>
      <c r="AC57" s="16"/>
      <c r="AD57" s="7"/>
      <c r="AE57" s="156"/>
      <c r="AF57" s="154"/>
      <c r="AG57" s="191"/>
      <c r="AH57" s="155"/>
      <c r="AI57" s="191"/>
      <c r="AJ57" s="190"/>
    </row>
    <row r="58" spans="2:36" ht="13.5" customHeight="1" thickBot="1" thickTop="1">
      <c r="B58" s="194">
        <v>27</v>
      </c>
      <c r="C58" s="156">
        <f>VLOOKUP(B58,'勝ち上がり'!$H$2:$I$257,2,FALSE)</f>
        <v>173</v>
      </c>
      <c r="D58" s="154" t="str">
        <f>IF(ISERROR(VLOOKUP(C58,'名簿'!$A$1:$C$273,2,FALSE))=TRUE,"",VLOOKUP(C58,'名簿'!$A$1:$C$273,2,FALSE))</f>
        <v>大　上</v>
      </c>
      <c r="E58" s="191" t="s">
        <v>1</v>
      </c>
      <c r="F58" s="155" t="str">
        <f>IF(ISERROR(VLOOKUP(C58,'名簿'!$A$1:$C$273,3,FALSE))=TRUE,"",VLOOKUP(C58,'名簿'!$A$1:$C$273,3,FALSE))</f>
        <v>高工芸</v>
      </c>
      <c r="G58" s="191" t="s">
        <v>2</v>
      </c>
      <c r="H58" s="80"/>
      <c r="I58" s="7"/>
      <c r="J58" s="136"/>
      <c r="K58" s="16"/>
      <c r="L58" s="88"/>
      <c r="M58" s="7"/>
      <c r="Y58" s="7"/>
      <c r="Z58" s="90"/>
      <c r="AA58" s="90"/>
      <c r="AB58" s="86"/>
      <c r="AC58" s="7"/>
      <c r="AD58" s="9"/>
      <c r="AE58" s="156">
        <f>VLOOKUP(AJ58,'勝ち上がり'!$H$2:$I$257,2,FALSE)</f>
        <v>210</v>
      </c>
      <c r="AF58" s="154" t="str">
        <f>IF(ISERROR(VLOOKUP(AE58,'名簿'!$A$1:$C$273,2,FALSE))=TRUE,"",VLOOKUP(AE58,'名簿'!$A$1:$C$273,2,FALSE))</f>
        <v>　英</v>
      </c>
      <c r="AG58" s="191" t="s">
        <v>1</v>
      </c>
      <c r="AH58" s="155" t="str">
        <f>IF(ISERROR(VLOOKUP(AE58,'名簿'!$A$1:$C$273,3,FALSE))=TRUE,"",VLOOKUP(AE58,'名簿'!$A$1:$C$273,3,FALSE))</f>
        <v>土　庄</v>
      </c>
      <c r="AI58" s="191" t="s">
        <v>2</v>
      </c>
      <c r="AJ58" s="190">
        <v>59</v>
      </c>
    </row>
    <row r="59" spans="2:36" ht="13.5" customHeight="1" thickBot="1" thickTop="1">
      <c r="B59" s="194"/>
      <c r="C59" s="156"/>
      <c r="D59" s="154"/>
      <c r="E59" s="191"/>
      <c r="F59" s="155"/>
      <c r="G59" s="191"/>
      <c r="H59" s="7"/>
      <c r="I59" s="81"/>
      <c r="J59" s="137"/>
      <c r="K59" s="16"/>
      <c r="L59" s="88"/>
      <c r="M59" s="7"/>
      <c r="Y59" s="7"/>
      <c r="Z59" s="90"/>
      <c r="AA59" s="90"/>
      <c r="AB59" s="90"/>
      <c r="AC59" s="78"/>
      <c r="AD59" s="12"/>
      <c r="AE59" s="156"/>
      <c r="AF59" s="154"/>
      <c r="AG59" s="191"/>
      <c r="AH59" s="155"/>
      <c r="AI59" s="191"/>
      <c r="AJ59" s="190"/>
    </row>
    <row r="60" spans="2:36" ht="13.5" customHeight="1" thickBot="1" thickTop="1">
      <c r="B60" s="194">
        <v>28</v>
      </c>
      <c r="C60" s="156">
        <f>VLOOKUP(B60,'勝ち上がり'!$H$2:$I$257,2,FALSE)</f>
        <v>109</v>
      </c>
      <c r="D60" s="154" t="str">
        <f>IF(ISERROR(VLOOKUP(C60,'名簿'!$A$1:$C$273,2,FALSE))=TRUE,"",VLOOKUP(C60,'名簿'!$A$1:$C$273,2,FALSE))</f>
        <v>山　西</v>
      </c>
      <c r="E60" s="191" t="s">
        <v>1</v>
      </c>
      <c r="F60" s="155" t="str">
        <f>IF(ISERROR(VLOOKUP(C60,'名簿'!$A$1:$C$273,3,FALSE))=TRUE,"",VLOOKUP(C60,'名簿'!$A$1:$C$273,3,FALSE))</f>
        <v>高松北</v>
      </c>
      <c r="G60" s="191" t="s">
        <v>2</v>
      </c>
      <c r="H60" s="11"/>
      <c r="I60" s="16"/>
      <c r="J60" s="15"/>
      <c r="K60" s="16"/>
      <c r="L60" s="88"/>
      <c r="M60" s="7"/>
      <c r="Y60" s="7"/>
      <c r="Z60" s="90"/>
      <c r="AA60" s="90"/>
      <c r="AB60" s="7"/>
      <c r="AC60" s="86"/>
      <c r="AD60" s="80"/>
      <c r="AE60" s="156">
        <f>VLOOKUP(AJ60,'勝ち上がり'!$H$2:$I$257,2,FALSE)</f>
        <v>146</v>
      </c>
      <c r="AF60" s="154" t="str">
        <f>IF(ISERROR(VLOOKUP(AE60,'名簿'!$A$1:$C$273,2,FALSE))=TRUE,"",VLOOKUP(AE60,'名簿'!$A$1:$C$273,2,FALSE))</f>
        <v>片　座</v>
      </c>
      <c r="AG60" s="191" t="s">
        <v>1</v>
      </c>
      <c r="AH60" s="155" t="str">
        <f>IF(ISERROR(VLOOKUP(AE60,'名簿'!$A$1:$C$273,3,FALSE))=TRUE,"",VLOOKUP(AE60,'名簿'!$A$1:$C$273,3,FALSE))</f>
        <v>高工芸</v>
      </c>
      <c r="AI60" s="191" t="s">
        <v>2</v>
      </c>
      <c r="AJ60" s="190">
        <v>60</v>
      </c>
    </row>
    <row r="61" spans="2:36" ht="13.5" customHeight="1" thickBot="1" thickTop="1">
      <c r="B61" s="194"/>
      <c r="C61" s="156"/>
      <c r="D61" s="154"/>
      <c r="E61" s="191"/>
      <c r="F61" s="155"/>
      <c r="G61" s="191"/>
      <c r="H61" s="7"/>
      <c r="I61" s="7"/>
      <c r="J61" s="15"/>
      <c r="K61" s="79"/>
      <c r="L61" s="88"/>
      <c r="M61" s="7"/>
      <c r="Y61" s="7"/>
      <c r="Z61" s="90"/>
      <c r="AA61" s="87"/>
      <c r="AB61" s="7"/>
      <c r="AC61" s="7"/>
      <c r="AD61" s="7"/>
      <c r="AE61" s="156"/>
      <c r="AF61" s="154"/>
      <c r="AG61" s="191"/>
      <c r="AH61" s="155"/>
      <c r="AI61" s="191"/>
      <c r="AJ61" s="190"/>
    </row>
    <row r="62" spans="2:36" ht="13.5" customHeight="1" thickBot="1" thickTop="1">
      <c r="B62" s="194">
        <v>29</v>
      </c>
      <c r="C62" s="156">
        <f>VLOOKUP(B62,'勝ち上がり'!$H$2:$I$257,2,FALSE)</f>
        <v>157</v>
      </c>
      <c r="D62" s="154" t="str">
        <f>IF(ISERROR(VLOOKUP(C62,'名簿'!$A$1:$C$273,2,FALSE))=TRUE,"",VLOOKUP(C62,'名簿'!$A$1:$C$273,2,FALSE))</f>
        <v>岡　田</v>
      </c>
      <c r="E62" s="191" t="s">
        <v>1</v>
      </c>
      <c r="F62" s="155" t="str">
        <f>IF(ISERROR(VLOOKUP(C62,'名簿'!$A$1:$C$273,3,FALSE))=TRUE,"",VLOOKUP(C62,'名簿'!$A$1:$C$273,3,FALSE))</f>
        <v>丸　亀</v>
      </c>
      <c r="G62" s="191" t="s">
        <v>2</v>
      </c>
      <c r="H62" s="80"/>
      <c r="I62" s="7"/>
      <c r="J62" s="7"/>
      <c r="K62" s="83"/>
      <c r="L62" s="7"/>
      <c r="M62" s="7"/>
      <c r="Y62" s="7"/>
      <c r="Z62" s="7"/>
      <c r="AA62" s="15"/>
      <c r="AB62" s="7"/>
      <c r="AC62" s="7"/>
      <c r="AD62" s="9"/>
      <c r="AE62" s="156">
        <f>VLOOKUP(AJ62,'勝ち上がり'!$H$2:$I$257,2,FALSE)</f>
        <v>31</v>
      </c>
      <c r="AF62" s="154" t="str">
        <f>IF(ISERROR(VLOOKUP(AE62,'名簿'!$A$1:$C$273,2,FALSE))=TRUE,"",VLOOKUP(AE62,'名簿'!$A$1:$C$273,2,FALSE))</f>
        <v>木　内</v>
      </c>
      <c r="AG62" s="191" t="s">
        <v>1</v>
      </c>
      <c r="AH62" s="155" t="str">
        <f>IF(ISERROR(VLOOKUP(AE62,'名簿'!$A$1:$C$273,3,FALSE))=TRUE,"",VLOOKUP(AE62,'名簿'!$A$1:$C$273,3,FALSE))</f>
        <v>高松一</v>
      </c>
      <c r="AI62" s="191" t="s">
        <v>2</v>
      </c>
      <c r="AJ62" s="190">
        <v>61</v>
      </c>
    </row>
    <row r="63" spans="2:36" ht="13.5" customHeight="1" thickBot="1" thickTop="1">
      <c r="B63" s="194"/>
      <c r="C63" s="156"/>
      <c r="D63" s="154"/>
      <c r="E63" s="191"/>
      <c r="F63" s="155"/>
      <c r="G63" s="191"/>
      <c r="H63" s="7"/>
      <c r="I63" s="81"/>
      <c r="J63" s="7"/>
      <c r="K63" s="88"/>
      <c r="L63" s="7"/>
      <c r="M63" s="7"/>
      <c r="Y63" s="7"/>
      <c r="Z63" s="7"/>
      <c r="AA63" s="15"/>
      <c r="AB63" s="7"/>
      <c r="AC63" s="78"/>
      <c r="AD63" s="12"/>
      <c r="AE63" s="156"/>
      <c r="AF63" s="154"/>
      <c r="AG63" s="191"/>
      <c r="AH63" s="155"/>
      <c r="AI63" s="191"/>
      <c r="AJ63" s="190"/>
    </row>
    <row r="64" spans="2:36" ht="13.5" customHeight="1" thickBot="1" thickTop="1">
      <c r="B64" s="194">
        <v>30</v>
      </c>
      <c r="C64" s="156">
        <f>VLOOKUP(B64,'勝ち上がり'!$H$2:$I$257,2,FALSE)</f>
        <v>93</v>
      </c>
      <c r="D64" s="154" t="str">
        <f>IF(ISERROR(VLOOKUP(C64,'名簿'!$A$1:$C$273,2,FALSE))=TRUE,"",VLOOKUP(C64,'名簿'!$A$1:$C$273,2,FALSE))</f>
        <v>髙　橋史</v>
      </c>
      <c r="E64" s="191" t="s">
        <v>1</v>
      </c>
      <c r="F64" s="155" t="str">
        <f>IF(ISERROR(VLOOKUP(C64,'名簿'!$A$1:$C$273,3,FALSE))=TRUE,"",VLOOKUP(C64,'名簿'!$A$1:$C$273,3,FALSE))</f>
        <v>三豊工</v>
      </c>
      <c r="G64" s="191" t="s">
        <v>2</v>
      </c>
      <c r="H64" s="11"/>
      <c r="I64" s="16"/>
      <c r="J64" s="16"/>
      <c r="K64" s="88"/>
      <c r="L64" s="7"/>
      <c r="M64" s="7"/>
      <c r="Y64" s="7"/>
      <c r="Z64" s="7"/>
      <c r="AA64" s="15"/>
      <c r="AB64" s="91"/>
      <c r="AC64" s="86"/>
      <c r="AD64" s="80"/>
      <c r="AE64" s="156">
        <f>VLOOKUP(AJ64,'勝ち上がり'!$H$2:$I$257,2,FALSE)</f>
        <v>162</v>
      </c>
      <c r="AF64" s="154" t="str">
        <f>IF(ISERROR(VLOOKUP(AE64,'名簿'!$A$1:$C$273,2,FALSE))=TRUE,"",VLOOKUP(AE64,'名簿'!$A$1:$C$273,2,FALSE))</f>
        <v>大　野</v>
      </c>
      <c r="AG64" s="191" t="s">
        <v>1</v>
      </c>
      <c r="AH64" s="155" t="str">
        <f>IF(ISERROR(VLOOKUP(AE64,'名簿'!$A$1:$C$273,3,FALSE))=TRUE,"",VLOOKUP(AE64,'名簿'!$A$1:$C$273,3,FALSE))</f>
        <v>高　松</v>
      </c>
      <c r="AI64" s="191" t="s">
        <v>2</v>
      </c>
      <c r="AJ64" s="190">
        <v>62</v>
      </c>
    </row>
    <row r="65" spans="2:36" ht="13.5" customHeight="1" thickBot="1" thickTop="1">
      <c r="B65" s="194"/>
      <c r="C65" s="156"/>
      <c r="D65" s="154"/>
      <c r="E65" s="191"/>
      <c r="F65" s="155"/>
      <c r="G65" s="191"/>
      <c r="H65" s="7"/>
      <c r="I65" s="7"/>
      <c r="J65" s="79"/>
      <c r="K65" s="88"/>
      <c r="L65" s="7"/>
      <c r="M65" s="7"/>
      <c r="Y65" s="7"/>
      <c r="Z65" s="7"/>
      <c r="AA65" s="15"/>
      <c r="AB65" s="85"/>
      <c r="AC65" s="7"/>
      <c r="AD65" s="7"/>
      <c r="AE65" s="156"/>
      <c r="AF65" s="154"/>
      <c r="AG65" s="191"/>
      <c r="AH65" s="155"/>
      <c r="AI65" s="191"/>
      <c r="AJ65" s="190"/>
    </row>
    <row r="66" spans="2:36" ht="13.5" customHeight="1" thickBot="1" thickTop="1">
      <c r="B66" s="194">
        <v>31</v>
      </c>
      <c r="C66" s="156">
        <f>VLOOKUP(B66,'勝ち上がり'!$H$2:$I$257,2,FALSE)</f>
        <v>68</v>
      </c>
      <c r="D66" s="154" t="str">
        <f>IF(ISERROR(VLOOKUP(C66,'名簿'!$A$1:$C$273,2,FALSE))=TRUE,"",VLOOKUP(C66,'名簿'!$A$1:$C$273,2,FALSE))</f>
        <v>徳　住</v>
      </c>
      <c r="E66" s="191" t="s">
        <v>1</v>
      </c>
      <c r="F66" s="155" t="str">
        <f>IF(ISERROR(VLOOKUP(C66,'名簿'!$A$1:$C$273,3,FALSE))=TRUE,"",VLOOKUP(C66,'名簿'!$A$1:$C$273,3,FALSE))</f>
        <v>高松東</v>
      </c>
      <c r="G66" s="191" t="s">
        <v>2</v>
      </c>
      <c r="H66" s="7"/>
      <c r="I66" s="7"/>
      <c r="J66" s="83"/>
      <c r="K66" s="7"/>
      <c r="L66" s="7"/>
      <c r="M66" s="7"/>
      <c r="Y66" s="7"/>
      <c r="Z66" s="7"/>
      <c r="AA66" s="7"/>
      <c r="AB66" s="15"/>
      <c r="AC66" s="7"/>
      <c r="AD66" s="80"/>
      <c r="AE66" s="156">
        <f>VLOOKUP(AJ66,'勝ち上がり'!$H$2:$I$257,2,FALSE)</f>
        <v>66</v>
      </c>
      <c r="AF66" s="154" t="str">
        <f>IF(ISERROR(VLOOKUP(AE66,'名簿'!$A$1:$C$273,2,FALSE))=TRUE,"",VLOOKUP(AE66,'名簿'!$A$1:$C$273,2,FALSE))</f>
        <v>大　林</v>
      </c>
      <c r="AG66" s="191" t="s">
        <v>1</v>
      </c>
      <c r="AH66" s="155" t="str">
        <f>IF(ISERROR(VLOOKUP(AE66,'名簿'!$A$1:$C$273,3,FALSE))=TRUE,"",VLOOKUP(AE66,'名簿'!$A$1:$C$273,3,FALSE))</f>
        <v>琴　平</v>
      </c>
      <c r="AI66" s="191" t="s">
        <v>2</v>
      </c>
      <c r="AJ66" s="190">
        <v>63</v>
      </c>
    </row>
    <row r="67" spans="2:36" ht="13.5" customHeight="1" thickBot="1" thickTop="1">
      <c r="B67" s="194"/>
      <c r="C67" s="156"/>
      <c r="D67" s="154"/>
      <c r="E67" s="191"/>
      <c r="F67" s="155"/>
      <c r="G67" s="191"/>
      <c r="H67" s="10"/>
      <c r="I67" s="79"/>
      <c r="J67" s="88"/>
      <c r="K67" s="7"/>
      <c r="L67" s="7"/>
      <c r="M67" s="7"/>
      <c r="Y67" s="7"/>
      <c r="Z67" s="7"/>
      <c r="AA67" s="7"/>
      <c r="AB67" s="15"/>
      <c r="AC67" s="85"/>
      <c r="AD67" s="7"/>
      <c r="AE67" s="156"/>
      <c r="AF67" s="154"/>
      <c r="AG67" s="191"/>
      <c r="AH67" s="155"/>
      <c r="AI67" s="191"/>
      <c r="AJ67" s="190"/>
    </row>
    <row r="68" spans="2:36" ht="13.5" customHeight="1" thickBot="1" thickTop="1">
      <c r="B68" s="194">
        <v>32</v>
      </c>
      <c r="C68" s="156">
        <f>VLOOKUP(B68,'勝ち上がり'!$H$2:$I$257,2,FALSE)</f>
        <v>125</v>
      </c>
      <c r="D68" s="154" t="str">
        <f>IF(ISERROR(VLOOKUP(C68,'名簿'!$A$1:$C$273,2,FALSE))=TRUE,"",VLOOKUP(C68,'名簿'!$A$1:$C$273,2,FALSE))</f>
        <v>漆　原</v>
      </c>
      <c r="E68" s="191" t="s">
        <v>1</v>
      </c>
      <c r="F68" s="155" t="str">
        <f>IF(ISERROR(VLOOKUP(C68,'名簿'!$A$1:$C$273,3,FALSE))=TRUE,"",VLOOKUP(C68,'名簿'!$A$1:$C$273,3,FALSE))</f>
        <v>三本松</v>
      </c>
      <c r="G68" s="191" t="s">
        <v>2</v>
      </c>
      <c r="H68" s="80"/>
      <c r="I68" s="83"/>
      <c r="J68" s="7"/>
      <c r="K68" s="7"/>
      <c r="L68" s="7"/>
      <c r="M68" s="7"/>
      <c r="Y68" s="7"/>
      <c r="Z68" s="7"/>
      <c r="AA68" s="7"/>
      <c r="AB68" s="7"/>
      <c r="AC68" s="15"/>
      <c r="AD68" s="14"/>
      <c r="AE68" s="156">
        <f>VLOOKUP(AJ68,'勝ち上がり'!$H$2:$I$257,2,FALSE)</f>
        <v>2</v>
      </c>
      <c r="AF68" s="154" t="str">
        <f>IF(ISERROR(VLOOKUP(AE68,'名簿'!$A$1:$C$273,2,FALSE))=TRUE,"",VLOOKUP(AE68,'名簿'!$A$1:$C$273,2,FALSE))</f>
        <v>高　橋</v>
      </c>
      <c r="AG68" s="191" t="s">
        <v>1</v>
      </c>
      <c r="AH68" s="155" t="str">
        <f>IF(ISERROR(VLOOKUP(AE68,'名簿'!$A$1:$C$273,3,FALSE))=TRUE,"",VLOOKUP(AE68,'名簿'!$A$1:$C$273,3,FALSE))</f>
        <v>高松商</v>
      </c>
      <c r="AI68" s="191" t="s">
        <v>2</v>
      </c>
      <c r="AJ68" s="190">
        <v>64</v>
      </c>
    </row>
    <row r="69" spans="2:36" ht="13.5" customHeight="1" thickTop="1">
      <c r="B69" s="194"/>
      <c r="C69" s="156"/>
      <c r="D69" s="154"/>
      <c r="E69" s="191"/>
      <c r="F69" s="155"/>
      <c r="G69" s="191"/>
      <c r="H69" s="7"/>
      <c r="I69" s="7"/>
      <c r="J69" s="7"/>
      <c r="K69" s="7"/>
      <c r="L69" s="7"/>
      <c r="M69" s="7"/>
      <c r="Y69" s="7"/>
      <c r="Z69" s="7"/>
      <c r="AA69" s="7"/>
      <c r="AB69" s="7"/>
      <c r="AC69" s="7"/>
      <c r="AD69" s="17"/>
      <c r="AE69" s="156"/>
      <c r="AF69" s="154"/>
      <c r="AG69" s="191"/>
      <c r="AH69" s="155"/>
      <c r="AI69" s="191"/>
      <c r="AJ69" s="190"/>
    </row>
    <row r="70" ht="11.25" customHeight="1"/>
    <row r="71" ht="11.25" customHeight="1"/>
    <row r="72" ht="11.25" customHeight="1"/>
    <row r="73" ht="11.25" customHeight="1"/>
    <row r="74" ht="11.25" customHeight="1"/>
  </sheetData>
  <mergeCells count="392">
    <mergeCell ref="AE68:AE69"/>
    <mergeCell ref="AE58:AE59"/>
    <mergeCell ref="AE60:AE61"/>
    <mergeCell ref="AE62:AE63"/>
    <mergeCell ref="AE64:AE65"/>
    <mergeCell ref="AE52:AE53"/>
    <mergeCell ref="AE54:AE55"/>
    <mergeCell ref="AE56:AE57"/>
    <mergeCell ref="AE66:AE67"/>
    <mergeCell ref="AE44:AE45"/>
    <mergeCell ref="AE46:AE47"/>
    <mergeCell ref="AE48:AE49"/>
    <mergeCell ref="AE50:AE51"/>
    <mergeCell ref="AE36:AE37"/>
    <mergeCell ref="AE38:AE39"/>
    <mergeCell ref="AE40:AE41"/>
    <mergeCell ref="AE42:AE43"/>
    <mergeCell ref="AE28:AE29"/>
    <mergeCell ref="AE30:AE31"/>
    <mergeCell ref="AE32:AE33"/>
    <mergeCell ref="AE34:AE35"/>
    <mergeCell ref="C68:C69"/>
    <mergeCell ref="AE8:AE9"/>
    <mergeCell ref="AE10:AE11"/>
    <mergeCell ref="AE12:AE13"/>
    <mergeCell ref="AE14:AE15"/>
    <mergeCell ref="AE16:AE17"/>
    <mergeCell ref="AE18:AE19"/>
    <mergeCell ref="AE20:AE21"/>
    <mergeCell ref="AE24:AE25"/>
    <mergeCell ref="AE26:AE27"/>
    <mergeCell ref="C54:C55"/>
    <mergeCell ref="C56:C57"/>
    <mergeCell ref="C58:C59"/>
    <mergeCell ref="C64:C65"/>
    <mergeCell ref="C60:C61"/>
    <mergeCell ref="C62:C63"/>
    <mergeCell ref="C46:C47"/>
    <mergeCell ref="C48:C49"/>
    <mergeCell ref="C50:C51"/>
    <mergeCell ref="C52:C53"/>
    <mergeCell ref="C38:C39"/>
    <mergeCell ref="C40:C41"/>
    <mergeCell ref="C42:C43"/>
    <mergeCell ref="C44:C45"/>
    <mergeCell ref="C20:C21"/>
    <mergeCell ref="C22:C23"/>
    <mergeCell ref="C24:C25"/>
    <mergeCell ref="C26:C27"/>
    <mergeCell ref="C12:C13"/>
    <mergeCell ref="C14:C15"/>
    <mergeCell ref="C16:C17"/>
    <mergeCell ref="C18:C19"/>
    <mergeCell ref="C6:C7"/>
    <mergeCell ref="AE6:AE7"/>
    <mergeCell ref="C8:C9"/>
    <mergeCell ref="C10:C11"/>
    <mergeCell ref="AF68:AF69"/>
    <mergeCell ref="AG68:AG69"/>
    <mergeCell ref="AH68:AH69"/>
    <mergeCell ref="AI68:AI69"/>
    <mergeCell ref="AH64:AH65"/>
    <mergeCell ref="AI64:AI65"/>
    <mergeCell ref="AF66:AF67"/>
    <mergeCell ref="AG66:AG67"/>
    <mergeCell ref="AH66:AH67"/>
    <mergeCell ref="AI66:AI67"/>
    <mergeCell ref="AF64:AF65"/>
    <mergeCell ref="AG64:AG65"/>
    <mergeCell ref="AE22:AE23"/>
    <mergeCell ref="B38:B39"/>
    <mergeCell ref="D38:D39"/>
    <mergeCell ref="E38:E39"/>
    <mergeCell ref="F38:F39"/>
    <mergeCell ref="C28:C29"/>
    <mergeCell ref="C30:C31"/>
    <mergeCell ref="C32:C33"/>
    <mergeCell ref="C34:C35"/>
    <mergeCell ref="C36:C37"/>
    <mergeCell ref="G38:G39"/>
    <mergeCell ref="R6:T10"/>
    <mergeCell ref="R11:T23"/>
    <mergeCell ref="R24:T30"/>
    <mergeCell ref="G32:G33"/>
    <mergeCell ref="B40:B41"/>
    <mergeCell ref="B42:B43"/>
    <mergeCell ref="B44:B45"/>
    <mergeCell ref="B46:B47"/>
    <mergeCell ref="B48:B49"/>
    <mergeCell ref="B50:B51"/>
    <mergeCell ref="D40:D41"/>
    <mergeCell ref="E40:E41"/>
    <mergeCell ref="D44:D45"/>
    <mergeCell ref="E44:E45"/>
    <mergeCell ref="D46:D47"/>
    <mergeCell ref="E46:E47"/>
    <mergeCell ref="D48:D49"/>
    <mergeCell ref="E48:E49"/>
    <mergeCell ref="B52:B53"/>
    <mergeCell ref="B54:B55"/>
    <mergeCell ref="B56:B57"/>
    <mergeCell ref="B58:B59"/>
    <mergeCell ref="C66:C67"/>
    <mergeCell ref="AF62:AF63"/>
    <mergeCell ref="B64:B65"/>
    <mergeCell ref="B66:B67"/>
    <mergeCell ref="F62:F63"/>
    <mergeCell ref="G62:G63"/>
    <mergeCell ref="D64:D65"/>
    <mergeCell ref="E64:E65"/>
    <mergeCell ref="F64:F65"/>
    <mergeCell ref="G64:G65"/>
    <mergeCell ref="B60:B61"/>
    <mergeCell ref="B62:B63"/>
    <mergeCell ref="AJ60:AJ61"/>
    <mergeCell ref="AJ62:AJ63"/>
    <mergeCell ref="AF60:AF61"/>
    <mergeCell ref="AG60:AG61"/>
    <mergeCell ref="D60:D61"/>
    <mergeCell ref="E60:E61"/>
    <mergeCell ref="D62:D63"/>
    <mergeCell ref="E62:E63"/>
    <mergeCell ref="AH60:AH61"/>
    <mergeCell ref="AI60:AI61"/>
    <mergeCell ref="AG62:AG63"/>
    <mergeCell ref="AH62:AH63"/>
    <mergeCell ref="AI62:AI63"/>
    <mergeCell ref="B68:B69"/>
    <mergeCell ref="AJ38:AJ39"/>
    <mergeCell ref="AJ40:AJ41"/>
    <mergeCell ref="AJ42:AJ43"/>
    <mergeCell ref="AJ44:AJ45"/>
    <mergeCell ref="AJ46:AJ47"/>
    <mergeCell ref="AJ48:AJ49"/>
    <mergeCell ref="AJ50:AJ51"/>
    <mergeCell ref="AJ64:AJ65"/>
    <mergeCell ref="AJ66:AJ67"/>
    <mergeCell ref="AJ68:AJ69"/>
    <mergeCell ref="F42:F43"/>
    <mergeCell ref="G42:G43"/>
    <mergeCell ref="F44:F45"/>
    <mergeCell ref="G44:G45"/>
    <mergeCell ref="F46:F47"/>
    <mergeCell ref="G46:G47"/>
    <mergeCell ref="F48:F49"/>
    <mergeCell ref="F60:F61"/>
    <mergeCell ref="G60:G61"/>
    <mergeCell ref="D50:D51"/>
    <mergeCell ref="E50:E51"/>
    <mergeCell ref="F50:F51"/>
    <mergeCell ref="G50:G51"/>
    <mergeCell ref="D52:D53"/>
    <mergeCell ref="E52:E53"/>
    <mergeCell ref="F52:F53"/>
    <mergeCell ref="G52:G53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D66:D67"/>
    <mergeCell ref="E66:E67"/>
    <mergeCell ref="F66:F67"/>
    <mergeCell ref="G66:G67"/>
    <mergeCell ref="D68:D69"/>
    <mergeCell ref="E68:E69"/>
    <mergeCell ref="F68:F69"/>
    <mergeCell ref="G68:G69"/>
    <mergeCell ref="AH38:AH39"/>
    <mergeCell ref="AI38:AI39"/>
    <mergeCell ref="AF40:AF41"/>
    <mergeCell ref="AG40:AG41"/>
    <mergeCell ref="AH40:AH41"/>
    <mergeCell ref="AI40:AI41"/>
    <mergeCell ref="AF38:AF39"/>
    <mergeCell ref="AG38:AG39"/>
    <mergeCell ref="AH44:AH45"/>
    <mergeCell ref="AI44:AI45"/>
    <mergeCell ref="AF42:AF43"/>
    <mergeCell ref="AG42:AG43"/>
    <mergeCell ref="AH42:AH43"/>
    <mergeCell ref="AI42:AI43"/>
    <mergeCell ref="AH28:AH29"/>
    <mergeCell ref="AH22:AH23"/>
    <mergeCell ref="AH24:AH25"/>
    <mergeCell ref="AI26:AI27"/>
    <mergeCell ref="AI24:AI25"/>
    <mergeCell ref="AI28:AI2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34:E35"/>
    <mergeCell ref="E36:E37"/>
    <mergeCell ref="F36:F37"/>
    <mergeCell ref="G36:G37"/>
    <mergeCell ref="F34:F35"/>
    <mergeCell ref="G34:G35"/>
    <mergeCell ref="E28:E29"/>
    <mergeCell ref="F28:F29"/>
    <mergeCell ref="G28:G29"/>
    <mergeCell ref="E30:E31"/>
    <mergeCell ref="F30:F31"/>
    <mergeCell ref="G30:G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F12:F13"/>
    <mergeCell ref="G12:G13"/>
    <mergeCell ref="E10:E11"/>
    <mergeCell ref="E14:E15"/>
    <mergeCell ref="F14:F15"/>
    <mergeCell ref="G14:G15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AH36:AH37"/>
    <mergeCell ref="AG34:AG35"/>
    <mergeCell ref="AG30:AG31"/>
    <mergeCell ref="AH34:AH35"/>
    <mergeCell ref="AH30:AH31"/>
    <mergeCell ref="AG32:AG33"/>
    <mergeCell ref="AH32:AH33"/>
    <mergeCell ref="AJ6:AJ7"/>
    <mergeCell ref="AJ8:AJ9"/>
    <mergeCell ref="AJ10:AJ11"/>
    <mergeCell ref="AJ12:AJ13"/>
    <mergeCell ref="AG24:AG25"/>
    <mergeCell ref="AG26:AG27"/>
    <mergeCell ref="AJ20:AJ21"/>
    <mergeCell ref="AG20:AG21"/>
    <mergeCell ref="AI20:AI21"/>
    <mergeCell ref="AH20:AH21"/>
    <mergeCell ref="AI22:AI23"/>
    <mergeCell ref="AJ22:AJ23"/>
    <mergeCell ref="AJ24:AJ25"/>
    <mergeCell ref="AJ26:AJ27"/>
    <mergeCell ref="G48:G49"/>
    <mergeCell ref="AG36:AG37"/>
    <mergeCell ref="AF20:AF21"/>
    <mergeCell ref="AF22:AF23"/>
    <mergeCell ref="AF36:AF37"/>
    <mergeCell ref="AF48:AF49"/>
    <mergeCell ref="AG22:AG23"/>
    <mergeCell ref="AF24:AF25"/>
    <mergeCell ref="AF26:AF27"/>
    <mergeCell ref="AF28:AF29"/>
    <mergeCell ref="B36:B37"/>
    <mergeCell ref="AF46:AF47"/>
    <mergeCell ref="AG46:AG47"/>
    <mergeCell ref="D36:D37"/>
    <mergeCell ref="AF44:AF45"/>
    <mergeCell ref="AG44:AG45"/>
    <mergeCell ref="F40:F41"/>
    <mergeCell ref="G40:G41"/>
    <mergeCell ref="D42:D43"/>
    <mergeCell ref="E42:E43"/>
    <mergeCell ref="B30:B31"/>
    <mergeCell ref="B32:B33"/>
    <mergeCell ref="B18:B19"/>
    <mergeCell ref="B20:B21"/>
    <mergeCell ref="B22:B23"/>
    <mergeCell ref="B24:B2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8:AJ29"/>
    <mergeCell ref="AH26:AH27"/>
    <mergeCell ref="AG28:AG29"/>
    <mergeCell ref="AF50:AF51"/>
    <mergeCell ref="AG50:AG51"/>
    <mergeCell ref="AH50:AH51"/>
    <mergeCell ref="AH48:AH49"/>
    <mergeCell ref="AG48:AG49"/>
    <mergeCell ref="AH46:AH47"/>
    <mergeCell ref="AF30:AF31"/>
    <mergeCell ref="AF32:AF33"/>
    <mergeCell ref="AI50:AI51"/>
    <mergeCell ref="AH54:AH55"/>
    <mergeCell ref="AI58:AI59"/>
    <mergeCell ref="AI56:AI57"/>
    <mergeCell ref="AH52:AH53"/>
    <mergeCell ref="AI48:AI49"/>
    <mergeCell ref="AI46:AI47"/>
    <mergeCell ref="AF58:AF59"/>
    <mergeCell ref="AG58:AG59"/>
    <mergeCell ref="AJ34:AJ35"/>
    <mergeCell ref="AJ36:AJ37"/>
    <mergeCell ref="AI30:AI31"/>
    <mergeCell ref="AJ32:AJ33"/>
    <mergeCell ref="AI36:AI37"/>
    <mergeCell ref="AI34:AI35"/>
    <mergeCell ref="AI32:AI33"/>
    <mergeCell ref="AJ58:AJ59"/>
    <mergeCell ref="AI52:AI53"/>
    <mergeCell ref="AJ52:AJ53"/>
    <mergeCell ref="AJ54:AJ55"/>
    <mergeCell ref="AI54:AI55"/>
    <mergeCell ref="AJ56:AJ57"/>
    <mergeCell ref="D1:AH1"/>
    <mergeCell ref="AF54:AF55"/>
    <mergeCell ref="AG54:AG55"/>
    <mergeCell ref="AF3:AJ3"/>
    <mergeCell ref="AF4:AJ4"/>
    <mergeCell ref="I3:AC3"/>
    <mergeCell ref="AJ30:AJ31"/>
    <mergeCell ref="I4:AC4"/>
    <mergeCell ref="AF52:AF53"/>
    <mergeCell ref="AG52:AG53"/>
    <mergeCell ref="AH58:AH59"/>
    <mergeCell ref="AF56:AF57"/>
    <mergeCell ref="AG56:AG57"/>
    <mergeCell ref="AH56:AH57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B1:AJ37"/>
  <sheetViews>
    <sheetView view="pageBreakPreview" zoomScale="85" zoomScaleNormal="55" zoomScaleSheetLayoutView="85" workbookViewId="0" topLeftCell="A19">
      <selection activeCell="Q82" sqref="Q8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8.00390625" style="2" hidden="1" customWidth="1"/>
    <col min="4" max="4" width="11.75390625" style="75" customWidth="1"/>
    <col min="5" max="5" width="1.625" style="4" customWidth="1"/>
    <col min="6" max="6" width="8.75390625" style="76" customWidth="1"/>
    <col min="7" max="7" width="1.625" style="4" customWidth="1"/>
    <col min="8" max="13" width="4.375" style="4" customWidth="1"/>
    <col min="14" max="24" width="2.25390625" style="4" hidden="1" customWidth="1"/>
    <col min="25" max="30" width="4.375" style="4" customWidth="1"/>
    <col min="31" max="31" width="7.75390625" style="4" hidden="1" customWidth="1"/>
    <col min="32" max="32" width="11.75390625" style="75" customWidth="1"/>
    <col min="33" max="33" width="1.625" style="4" customWidth="1"/>
    <col min="34" max="34" width="8.75390625" style="76" customWidth="1"/>
    <col min="35" max="35" width="1.625" style="4" customWidth="1"/>
    <col min="36" max="36" width="4.125" style="5" customWidth="1"/>
    <col min="37" max="37" width="2.625" style="4" customWidth="1"/>
    <col min="38" max="38" width="4.125" style="1" customWidth="1"/>
    <col min="39" max="39" width="2.625" style="2" customWidth="1"/>
    <col min="40" max="40" width="9.00390625" style="2" customWidth="1"/>
    <col min="41" max="41" width="11.75390625" style="77" customWidth="1"/>
    <col min="42" max="42" width="9.00390625" style="2" customWidth="1"/>
    <col min="43" max="43" width="8.75390625" style="77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77" customWidth="1"/>
    <col min="70" max="70" width="9.00390625" style="2" customWidth="1"/>
    <col min="71" max="71" width="8.75390625" style="77" customWidth="1"/>
    <col min="72" max="16384" width="9.00390625" style="2" customWidth="1"/>
  </cols>
  <sheetData>
    <row r="1" spans="4:34" ht="30" customHeight="1">
      <c r="D1" s="152" t="s">
        <v>297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3" spans="9:36" ht="24.75" customHeight="1">
      <c r="I3" s="177" t="s">
        <v>4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3"/>
      <c r="AE3" s="3"/>
      <c r="AF3" s="153" t="s">
        <v>299</v>
      </c>
      <c r="AG3" s="153"/>
      <c r="AH3" s="153"/>
      <c r="AI3" s="153"/>
      <c r="AJ3" s="153"/>
    </row>
    <row r="4" spans="9:36" ht="17.25">
      <c r="I4" s="148" t="s">
        <v>304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3"/>
      <c r="AE4" s="3"/>
      <c r="AF4" s="153" t="s">
        <v>0</v>
      </c>
      <c r="AG4" s="153"/>
      <c r="AH4" s="153"/>
      <c r="AI4" s="153"/>
      <c r="AJ4" s="153"/>
    </row>
    <row r="6" spans="2:36" ht="26.25" customHeight="1" thickBot="1">
      <c r="B6" s="194">
        <v>1</v>
      </c>
      <c r="C6" s="156">
        <f>VLOOKUP(B6,'勝ち上がり'!$J$2:$K$257,2,FALSE)</f>
        <v>193</v>
      </c>
      <c r="D6" s="154" t="str">
        <f>IF(ISERROR(VLOOKUP(C6,'名簿'!$A$1:$C$273,2,FALSE))=TRUE,"",VLOOKUP(C6,'名簿'!$A$1:$C$273,2,FALSE))</f>
        <v>西　谷</v>
      </c>
      <c r="E6" s="191" t="s">
        <v>1</v>
      </c>
      <c r="F6" s="155" t="str">
        <f>IF(ISERROR(VLOOKUP(C6,'名簿'!$A$1:$C$273,3,FALSE))=TRUE,"",VLOOKUP(C6,'名簿'!$A$1:$C$273,3,FALSE))</f>
        <v>高松商</v>
      </c>
      <c r="G6" s="191" t="s">
        <v>2</v>
      </c>
      <c r="H6" s="165"/>
      <c r="I6" s="7"/>
      <c r="J6" s="7"/>
      <c r="K6" s="7"/>
      <c r="L6" s="7"/>
      <c r="M6" s="7"/>
      <c r="R6" s="198"/>
      <c r="S6" s="198"/>
      <c r="T6" s="198"/>
      <c r="Y6" s="7"/>
      <c r="Z6" s="7"/>
      <c r="AA6" s="7"/>
      <c r="AB6" s="7"/>
      <c r="AC6" s="7"/>
      <c r="AD6" s="9"/>
      <c r="AE6" s="156">
        <f>VLOOKUP(AJ6,'勝ち上がり'!$J$2:$K$257,2,FALSE)</f>
        <v>195</v>
      </c>
      <c r="AF6" s="154" t="str">
        <f>IF(ISERROR(VLOOKUP(AE6,'名簿'!$A$1:$C$273,2,FALSE))=TRUE,"",VLOOKUP(AE6,'名簿'!$A$1:$C$273,2,FALSE))</f>
        <v>蓮　井</v>
      </c>
      <c r="AG6" s="191" t="s">
        <v>1</v>
      </c>
      <c r="AH6" s="155" t="str">
        <f>IF(ISERROR(VLOOKUP(AE6,'名簿'!$A$1:$C$273,3,FALSE))=TRUE,"",VLOOKUP(AE6,'名簿'!$A$1:$C$273,3,FALSE))</f>
        <v>高松東</v>
      </c>
      <c r="AI6" s="191" t="s">
        <v>2</v>
      </c>
      <c r="AJ6" s="190">
        <v>17</v>
      </c>
    </row>
    <row r="7" spans="2:36" ht="26.25" customHeight="1" thickBot="1" thickTop="1">
      <c r="B7" s="194"/>
      <c r="C7" s="156"/>
      <c r="D7" s="154"/>
      <c r="E7" s="191"/>
      <c r="F7" s="155"/>
      <c r="G7" s="191"/>
      <c r="H7" s="7"/>
      <c r="I7" s="166"/>
      <c r="J7" s="7"/>
      <c r="K7" s="7"/>
      <c r="L7" s="7"/>
      <c r="M7" s="7"/>
      <c r="R7" s="198"/>
      <c r="S7" s="198"/>
      <c r="T7" s="198"/>
      <c r="Y7" s="7"/>
      <c r="Z7" s="7"/>
      <c r="AA7" s="7"/>
      <c r="AB7" s="7"/>
      <c r="AC7" s="78"/>
      <c r="AD7" s="12"/>
      <c r="AE7" s="156"/>
      <c r="AF7" s="154"/>
      <c r="AG7" s="191"/>
      <c r="AH7" s="155"/>
      <c r="AI7" s="191"/>
      <c r="AJ7" s="190"/>
    </row>
    <row r="8" spans="2:36" ht="26.25" customHeight="1" thickBot="1" thickTop="1">
      <c r="B8" s="194">
        <v>2</v>
      </c>
      <c r="C8" s="156">
        <f>VLOOKUP(B8,'勝ち上がり'!$J$2:$K$257,2,FALSE)</f>
        <v>33</v>
      </c>
      <c r="D8" s="154" t="str">
        <f>IF(ISERROR(VLOOKUP(C8,'名簿'!$A$1:$C$273,2,FALSE))=TRUE,"",VLOOKUP(C8,'名簿'!$A$1:$C$273,2,FALSE))</f>
        <v>黒　川</v>
      </c>
      <c r="E8" s="191" t="s">
        <v>1</v>
      </c>
      <c r="F8" s="155" t="str">
        <f>IF(ISERROR(VLOOKUP(C8,'名簿'!$A$1:$C$273,3,FALSE))=TRUE,"",VLOOKUP(C8,'名簿'!$A$1:$C$273,3,FALSE))</f>
        <v>高松東</v>
      </c>
      <c r="G8" s="191" t="s">
        <v>2</v>
      </c>
      <c r="H8" s="11"/>
      <c r="I8" s="16"/>
      <c r="J8" s="167"/>
      <c r="K8" s="7"/>
      <c r="L8" s="7"/>
      <c r="M8" s="7"/>
      <c r="R8" s="198"/>
      <c r="S8" s="198"/>
      <c r="T8" s="198"/>
      <c r="Y8" s="7"/>
      <c r="Z8" s="7"/>
      <c r="AA8" s="7"/>
      <c r="AB8" s="90"/>
      <c r="AC8" s="86"/>
      <c r="AD8" s="80"/>
      <c r="AE8" s="156">
        <f>VLOOKUP(AJ8,'勝ち上がり'!$J$2:$K$257,2,FALSE)</f>
        <v>94</v>
      </c>
      <c r="AF8" s="154" t="str">
        <f>IF(ISERROR(VLOOKUP(AE8,'名簿'!$A$1:$C$273,2,FALSE))=TRUE,"",VLOOKUP(AE8,'名簿'!$A$1:$C$273,2,FALSE))</f>
        <v>金　山</v>
      </c>
      <c r="AG8" s="191" t="s">
        <v>1</v>
      </c>
      <c r="AH8" s="155" t="str">
        <f>IF(ISERROR(VLOOKUP(AE8,'名簿'!$A$1:$C$273,3,FALSE))=TRUE,"",VLOOKUP(AE8,'名簿'!$A$1:$C$273,3,FALSE))</f>
        <v>観　一</v>
      </c>
      <c r="AI8" s="191" t="s">
        <v>2</v>
      </c>
      <c r="AJ8" s="190">
        <v>18</v>
      </c>
    </row>
    <row r="9" spans="2:36" ht="26.25" customHeight="1" thickBot="1" thickTop="1">
      <c r="B9" s="194"/>
      <c r="C9" s="156"/>
      <c r="D9" s="154"/>
      <c r="E9" s="191"/>
      <c r="F9" s="155"/>
      <c r="G9" s="191"/>
      <c r="H9" s="7"/>
      <c r="I9" s="7"/>
      <c r="J9" s="166"/>
      <c r="K9" s="7"/>
      <c r="L9" s="7"/>
      <c r="M9" s="7"/>
      <c r="R9" s="198"/>
      <c r="S9" s="198"/>
      <c r="T9" s="198"/>
      <c r="Y9" s="7"/>
      <c r="Z9" s="7"/>
      <c r="AA9" s="7"/>
      <c r="AB9" s="87"/>
      <c r="AC9" s="7"/>
      <c r="AD9" s="7"/>
      <c r="AE9" s="156"/>
      <c r="AF9" s="154"/>
      <c r="AG9" s="191"/>
      <c r="AH9" s="155"/>
      <c r="AI9" s="191"/>
      <c r="AJ9" s="190"/>
    </row>
    <row r="10" spans="2:36" ht="26.25" customHeight="1" thickBot="1" thickTop="1">
      <c r="B10" s="194">
        <v>3</v>
      </c>
      <c r="C10" s="156">
        <f>VLOOKUP(B10,'勝ち上がり'!$J$2:$K$257,2,FALSE)</f>
        <v>81</v>
      </c>
      <c r="D10" s="154" t="str">
        <f>IF(ISERROR(VLOOKUP(C10,'名簿'!$A$1:$C$273,2,FALSE))=TRUE,"",VLOOKUP(C10,'名簿'!$A$1:$C$273,2,FALSE))</f>
        <v>秋　山</v>
      </c>
      <c r="E10" s="191" t="s">
        <v>1</v>
      </c>
      <c r="F10" s="155" t="str">
        <f>IF(ISERROR(VLOOKUP(C10,'名簿'!$A$1:$C$273,3,FALSE))=TRUE,"",VLOOKUP(C10,'名簿'!$A$1:$C$273,3,FALSE))</f>
        <v>三豊工</v>
      </c>
      <c r="G10" s="191" t="s">
        <v>2</v>
      </c>
      <c r="H10" s="7"/>
      <c r="I10" s="7"/>
      <c r="J10" s="16"/>
      <c r="K10" s="16"/>
      <c r="L10" s="7"/>
      <c r="M10" s="7"/>
      <c r="R10" s="198"/>
      <c r="S10" s="198"/>
      <c r="T10" s="198"/>
      <c r="Y10" s="7"/>
      <c r="Z10" s="7"/>
      <c r="AA10" s="15"/>
      <c r="AB10" s="19"/>
      <c r="AC10" s="7"/>
      <c r="AD10" s="80"/>
      <c r="AE10" s="156">
        <f>VLOOKUP(AJ10,'勝ち上がり'!$J$2:$K$257,2,FALSE)</f>
        <v>83</v>
      </c>
      <c r="AF10" s="154" t="str">
        <f>IF(ISERROR(VLOOKUP(AE10,'名簿'!$A$1:$C$273,2,FALSE))=TRUE,"",VLOOKUP(AE10,'名簿'!$A$1:$C$273,2,FALSE))</f>
        <v>正　岡</v>
      </c>
      <c r="AG10" s="191" t="s">
        <v>1</v>
      </c>
      <c r="AH10" s="155" t="str">
        <f>IF(ISERROR(VLOOKUP(AE10,'名簿'!$A$1:$C$273,3,FALSE))=TRUE,"",VLOOKUP(AE10,'名簿'!$A$1:$C$273,3,FALSE))</f>
        <v>高　松</v>
      </c>
      <c r="AI10" s="191" t="s">
        <v>2</v>
      </c>
      <c r="AJ10" s="190">
        <v>19</v>
      </c>
    </row>
    <row r="11" spans="2:36" ht="26.25" customHeight="1" thickBot="1" thickTop="1">
      <c r="B11" s="194"/>
      <c r="C11" s="156"/>
      <c r="D11" s="154"/>
      <c r="E11" s="191"/>
      <c r="F11" s="155"/>
      <c r="G11" s="191"/>
      <c r="H11" s="10"/>
      <c r="I11" s="82"/>
      <c r="J11" s="16"/>
      <c r="K11" s="16"/>
      <c r="L11" s="7"/>
      <c r="M11" s="7"/>
      <c r="R11" s="198"/>
      <c r="S11" s="198"/>
      <c r="T11" s="198"/>
      <c r="Y11" s="7"/>
      <c r="Z11" s="7"/>
      <c r="AA11" s="15"/>
      <c r="AB11" s="19"/>
      <c r="AC11" s="85"/>
      <c r="AD11" s="7"/>
      <c r="AE11" s="156"/>
      <c r="AF11" s="154"/>
      <c r="AG11" s="191"/>
      <c r="AH11" s="155"/>
      <c r="AI11" s="191"/>
      <c r="AJ11" s="190"/>
    </row>
    <row r="12" spans="2:36" ht="26.25" customHeight="1" thickBot="1" thickTop="1">
      <c r="B12" s="194">
        <v>4</v>
      </c>
      <c r="C12" s="156">
        <f>VLOOKUP(B12,'勝ち上がり'!$J$2:$K$257,2,FALSE)</f>
        <v>16</v>
      </c>
      <c r="D12" s="154" t="str">
        <f>IF(ISERROR(VLOOKUP(C12,'名簿'!$A$1:$C$273,2,FALSE))=TRUE,"",VLOOKUP(C12,'名簿'!$A$1:$C$273,2,FALSE))</f>
        <v>西　岡</v>
      </c>
      <c r="E12" s="191" t="s">
        <v>1</v>
      </c>
      <c r="F12" s="155" t="str">
        <f>IF(ISERROR(VLOOKUP(C12,'名簿'!$A$1:$C$273,3,FALSE))=TRUE,"",VLOOKUP(C12,'名簿'!$A$1:$C$273,3,FALSE))</f>
        <v>高工芸</v>
      </c>
      <c r="G12" s="191" t="s">
        <v>2</v>
      </c>
      <c r="H12" s="80"/>
      <c r="I12" s="83"/>
      <c r="J12" s="15"/>
      <c r="K12" s="16"/>
      <c r="L12" s="7"/>
      <c r="M12" s="7"/>
      <c r="R12" s="198"/>
      <c r="S12" s="198"/>
      <c r="T12" s="198"/>
      <c r="Y12" s="7"/>
      <c r="Z12" s="7"/>
      <c r="AA12" s="15"/>
      <c r="AB12" s="16"/>
      <c r="AC12" s="15"/>
      <c r="AD12" s="14"/>
      <c r="AE12" s="156">
        <f>VLOOKUP(AJ12,'勝ち上がり'!$J$2:$K$257,2,FALSE)</f>
        <v>78</v>
      </c>
      <c r="AF12" s="154" t="str">
        <f>IF(ISERROR(VLOOKUP(AE12,'名簿'!$A$1:$C$273,2,FALSE))=TRUE,"",VLOOKUP(AE12,'名簿'!$A$1:$C$273,2,FALSE))</f>
        <v>長谷川</v>
      </c>
      <c r="AG12" s="191" t="s">
        <v>1</v>
      </c>
      <c r="AH12" s="155" t="str">
        <f>IF(ISERROR(VLOOKUP(AE12,'名簿'!$A$1:$C$273,3,FALSE))=TRUE,"",VLOOKUP(AE12,'名簿'!$A$1:$C$273,3,FALSE))</f>
        <v>土　庄</v>
      </c>
      <c r="AI12" s="191" t="s">
        <v>2</v>
      </c>
      <c r="AJ12" s="190">
        <v>20</v>
      </c>
    </row>
    <row r="13" spans="2:36" ht="26.25" customHeight="1" thickBot="1" thickTop="1">
      <c r="B13" s="194"/>
      <c r="C13" s="156"/>
      <c r="D13" s="154"/>
      <c r="E13" s="191"/>
      <c r="F13" s="155"/>
      <c r="G13" s="191"/>
      <c r="H13" s="7"/>
      <c r="I13" s="7"/>
      <c r="J13" s="15"/>
      <c r="K13" s="79"/>
      <c r="L13" s="7"/>
      <c r="M13" s="7"/>
      <c r="R13" s="198"/>
      <c r="S13" s="198"/>
      <c r="T13" s="198"/>
      <c r="Y13" s="7"/>
      <c r="Z13" s="7"/>
      <c r="AA13" s="78"/>
      <c r="AB13" s="16"/>
      <c r="AC13" s="7"/>
      <c r="AD13" s="17"/>
      <c r="AE13" s="156"/>
      <c r="AF13" s="154"/>
      <c r="AG13" s="191"/>
      <c r="AH13" s="155"/>
      <c r="AI13" s="191"/>
      <c r="AJ13" s="190"/>
    </row>
    <row r="14" spans="2:36" ht="26.25" customHeight="1" thickBot="1" thickTop="1">
      <c r="B14" s="194">
        <v>5</v>
      </c>
      <c r="C14" s="156">
        <f>VLOOKUP(B14,'勝ち上がり'!$J$2:$K$257,2,FALSE)</f>
        <v>56</v>
      </c>
      <c r="D14" s="154" t="str">
        <f>IF(ISERROR(VLOOKUP(C14,'名簿'!$A$1:$C$273,2,FALSE))=TRUE,"",VLOOKUP(C14,'名簿'!$A$1:$C$273,2,FALSE))</f>
        <v>安　部</v>
      </c>
      <c r="E14" s="191" t="s">
        <v>1</v>
      </c>
      <c r="F14" s="155" t="str">
        <f>IF(ISERROR(VLOOKUP(C14,'名簿'!$A$1:$C$273,3,FALSE))=TRUE,"",VLOOKUP(C14,'名簿'!$A$1:$C$273,3,FALSE))</f>
        <v>高桜井</v>
      </c>
      <c r="G14" s="191" t="s">
        <v>2</v>
      </c>
      <c r="H14" s="80"/>
      <c r="I14" s="7"/>
      <c r="J14" s="7"/>
      <c r="K14" s="83"/>
      <c r="L14" s="88"/>
      <c r="M14" s="7"/>
      <c r="R14" s="198"/>
      <c r="S14" s="198"/>
      <c r="T14" s="198"/>
      <c r="Y14" s="7"/>
      <c r="Z14" s="15"/>
      <c r="AA14" s="89"/>
      <c r="AB14" s="7"/>
      <c r="AC14" s="7"/>
      <c r="AD14" s="80"/>
      <c r="AE14" s="156">
        <f>VLOOKUP(AJ14,'勝ち上がり'!$J$2:$K$257,2,FALSE)</f>
        <v>54</v>
      </c>
      <c r="AF14" s="154" t="str">
        <f>IF(ISERROR(VLOOKUP(AE14,'名簿'!$A$1:$C$273,2,FALSE))=TRUE,"",VLOOKUP(AE14,'名簿'!$A$1:$C$273,2,FALSE))</f>
        <v>福　下</v>
      </c>
      <c r="AG14" s="191" t="s">
        <v>1</v>
      </c>
      <c r="AH14" s="155" t="str">
        <f>IF(ISERROR(VLOOKUP(AE14,'名簿'!$A$1:$C$273,3,FALSE))=TRUE,"",VLOOKUP(AE14,'名簿'!$A$1:$C$273,3,FALSE))</f>
        <v>飯　山</v>
      </c>
      <c r="AI14" s="191" t="s">
        <v>2</v>
      </c>
      <c r="AJ14" s="190">
        <v>21</v>
      </c>
    </row>
    <row r="15" spans="2:36" ht="26.25" customHeight="1" thickBot="1" thickTop="1">
      <c r="B15" s="194"/>
      <c r="C15" s="156"/>
      <c r="D15" s="154"/>
      <c r="E15" s="191"/>
      <c r="F15" s="155"/>
      <c r="G15" s="191"/>
      <c r="H15" s="7"/>
      <c r="I15" s="81"/>
      <c r="J15" s="7"/>
      <c r="K15" s="88"/>
      <c r="L15" s="88"/>
      <c r="M15" s="7"/>
      <c r="R15" s="198"/>
      <c r="S15" s="198"/>
      <c r="T15" s="198"/>
      <c r="Y15" s="7"/>
      <c r="Z15" s="15"/>
      <c r="AA15" s="91"/>
      <c r="AB15" s="7"/>
      <c r="AC15" s="87"/>
      <c r="AD15" s="7"/>
      <c r="AE15" s="156"/>
      <c r="AF15" s="154"/>
      <c r="AG15" s="191"/>
      <c r="AH15" s="155"/>
      <c r="AI15" s="191"/>
      <c r="AJ15" s="190"/>
    </row>
    <row r="16" spans="2:36" ht="26.25" customHeight="1" thickTop="1">
      <c r="B16" s="194">
        <v>6</v>
      </c>
      <c r="C16" s="156">
        <f>VLOOKUP(B16,'勝ち上がり'!$J$2:$K$257,2,FALSE)</f>
        <v>41</v>
      </c>
      <c r="D16" s="154" t="str">
        <f>IF(ISERROR(VLOOKUP(C16,'名簿'!$A$1:$C$273,2,FALSE))=TRUE,"",VLOOKUP(C16,'名簿'!$A$1:$C$273,2,FALSE))</f>
        <v>加　地</v>
      </c>
      <c r="E16" s="191" t="s">
        <v>1</v>
      </c>
      <c r="F16" s="155" t="str">
        <f>IF(ISERROR(VLOOKUP(C16,'名簿'!$A$1:$C$273,3,FALSE))=TRUE,"",VLOOKUP(C16,'名簿'!$A$1:$C$273,3,FALSE))</f>
        <v>高　瀬</v>
      </c>
      <c r="G16" s="191" t="s">
        <v>2</v>
      </c>
      <c r="H16" s="11"/>
      <c r="I16" s="16"/>
      <c r="J16" s="16"/>
      <c r="K16" s="88"/>
      <c r="L16" s="88"/>
      <c r="M16" s="7"/>
      <c r="R16" s="8"/>
      <c r="S16" s="8"/>
      <c r="T16" s="8"/>
      <c r="Y16" s="7"/>
      <c r="Z16" s="15"/>
      <c r="AA16" s="91"/>
      <c r="AB16" s="90"/>
      <c r="AC16" s="15"/>
      <c r="AD16" s="14"/>
      <c r="AE16" s="156">
        <f>VLOOKUP(AJ16,'勝ち上がり'!$J$2:$K$257,2,FALSE)</f>
        <v>43</v>
      </c>
      <c r="AF16" s="154" t="str">
        <f>IF(ISERROR(VLOOKUP(AE16,'名簿'!$A$1:$C$273,2,FALSE))=TRUE,"",VLOOKUP(AE16,'名簿'!$A$1:$C$273,2,FALSE))</f>
        <v>久　保</v>
      </c>
      <c r="AG16" s="191" t="s">
        <v>1</v>
      </c>
      <c r="AH16" s="155" t="str">
        <f>IF(ISERROR(VLOOKUP(AE16,'名簿'!$A$1:$C$273,3,FALSE))=TRUE,"",VLOOKUP(AE16,'名簿'!$A$1:$C$273,3,FALSE))</f>
        <v>観　一</v>
      </c>
      <c r="AI16" s="191" t="s">
        <v>2</v>
      </c>
      <c r="AJ16" s="190">
        <v>22</v>
      </c>
    </row>
    <row r="17" spans="2:36" ht="26.25" customHeight="1" thickBot="1">
      <c r="B17" s="194"/>
      <c r="C17" s="156"/>
      <c r="D17" s="154"/>
      <c r="E17" s="191"/>
      <c r="F17" s="155"/>
      <c r="G17" s="191"/>
      <c r="H17" s="7"/>
      <c r="I17" s="7"/>
      <c r="J17" s="79"/>
      <c r="K17" s="88"/>
      <c r="L17" s="88"/>
      <c r="M17" s="7"/>
      <c r="Q17" s="22"/>
      <c r="R17" s="25"/>
      <c r="T17" s="22"/>
      <c r="U17" s="25"/>
      <c r="Y17" s="7"/>
      <c r="Z17" s="15"/>
      <c r="AA17" s="91"/>
      <c r="AB17" s="87"/>
      <c r="AC17" s="7"/>
      <c r="AD17" s="17"/>
      <c r="AE17" s="156"/>
      <c r="AF17" s="154"/>
      <c r="AG17" s="191"/>
      <c r="AH17" s="155"/>
      <c r="AI17" s="191"/>
      <c r="AJ17" s="190"/>
    </row>
    <row r="18" spans="2:36" ht="26.25" customHeight="1" thickBot="1" thickTop="1">
      <c r="B18" s="194">
        <v>7</v>
      </c>
      <c r="C18" s="156">
        <f>VLOOKUP(B18,'勝ち上がり'!$J$2:$K$257,2,FALSE)</f>
        <v>25</v>
      </c>
      <c r="D18" s="154" t="str">
        <f>IF(ISERROR(VLOOKUP(C18,'名簿'!$A$1:$C$273,2,FALSE))=TRUE,"",VLOOKUP(C18,'名簿'!$A$1:$C$273,2,FALSE))</f>
        <v>上　村</v>
      </c>
      <c r="E18" s="191" t="s">
        <v>1</v>
      </c>
      <c r="F18" s="155" t="str">
        <f>IF(ISERROR(VLOOKUP(C18,'名簿'!$A$1:$C$273,3,FALSE))=TRUE,"",VLOOKUP(C18,'名簿'!$A$1:$C$273,3,FALSE))</f>
        <v>高松西</v>
      </c>
      <c r="G18" s="191" t="s">
        <v>2</v>
      </c>
      <c r="H18" s="80"/>
      <c r="I18" s="7"/>
      <c r="J18" s="83"/>
      <c r="K18" s="7"/>
      <c r="L18" s="88"/>
      <c r="M18" s="7"/>
      <c r="Q18" s="25"/>
      <c r="R18" s="25"/>
      <c r="T18" s="25"/>
      <c r="U18" s="25"/>
      <c r="Y18" s="7"/>
      <c r="Z18" s="15"/>
      <c r="AA18" s="7"/>
      <c r="AB18" s="15"/>
      <c r="AC18" s="7"/>
      <c r="AD18" s="80"/>
      <c r="AE18" s="156">
        <f>VLOOKUP(AJ18,'勝ち上がり'!$J$2:$K$257,2,FALSE)</f>
        <v>38</v>
      </c>
      <c r="AF18" s="154" t="str">
        <f>IF(ISERROR(VLOOKUP(AE18,'名簿'!$A$1:$C$273,2,FALSE))=TRUE,"",VLOOKUP(AE18,'名簿'!$A$1:$C$273,2,FALSE))</f>
        <v>久　保</v>
      </c>
      <c r="AG18" s="191" t="s">
        <v>1</v>
      </c>
      <c r="AH18" s="155" t="str">
        <f>IF(ISERROR(VLOOKUP(AE18,'名簿'!$A$1:$C$273,3,FALSE))=TRUE,"",VLOOKUP(AE18,'名簿'!$A$1:$C$273,3,FALSE))</f>
        <v>三豊工</v>
      </c>
      <c r="AI18" s="191" t="s">
        <v>2</v>
      </c>
      <c r="AJ18" s="190">
        <v>23</v>
      </c>
    </row>
    <row r="19" spans="2:36" ht="26.25" customHeight="1" thickBot="1" thickTop="1">
      <c r="B19" s="194"/>
      <c r="C19" s="156"/>
      <c r="D19" s="154"/>
      <c r="E19" s="191"/>
      <c r="F19" s="155"/>
      <c r="G19" s="191"/>
      <c r="H19" s="7"/>
      <c r="I19" s="81"/>
      <c r="J19" s="88"/>
      <c r="K19" s="7"/>
      <c r="L19" s="88"/>
      <c r="M19" s="7"/>
      <c r="Q19" s="22"/>
      <c r="R19" s="25"/>
      <c r="T19" s="22"/>
      <c r="U19" s="25"/>
      <c r="Y19" s="7"/>
      <c r="Z19" s="15"/>
      <c r="AA19" s="7"/>
      <c r="AB19" s="15"/>
      <c r="AC19" s="85"/>
      <c r="AD19" s="7"/>
      <c r="AE19" s="156"/>
      <c r="AF19" s="154"/>
      <c r="AG19" s="191"/>
      <c r="AH19" s="155"/>
      <c r="AI19" s="191"/>
      <c r="AJ19" s="190"/>
    </row>
    <row r="20" spans="2:36" ht="26.25" customHeight="1" thickTop="1">
      <c r="B20" s="194">
        <v>8</v>
      </c>
      <c r="C20" s="156">
        <f>VLOOKUP(B20,'勝ち上がり'!$J$2:$K$257,2,FALSE)</f>
        <v>57</v>
      </c>
      <c r="D20" s="154" t="str">
        <f>IF(ISERROR(VLOOKUP(C20,'名簿'!$A$1:$C$273,2,FALSE))=TRUE,"",VLOOKUP(C20,'名簿'!$A$1:$C$273,2,FALSE))</f>
        <v>武　本</v>
      </c>
      <c r="E20" s="191" t="s">
        <v>1</v>
      </c>
      <c r="F20" s="155" t="str">
        <f>IF(ISERROR(VLOOKUP(C20,'名簿'!$A$1:$C$273,3,FALSE))=TRUE,"",VLOOKUP(C20,'名簿'!$A$1:$C$273,3,FALSE))</f>
        <v>丸城西</v>
      </c>
      <c r="G20" s="191" t="s">
        <v>2</v>
      </c>
      <c r="H20" s="11"/>
      <c r="I20" s="16"/>
      <c r="J20" s="7"/>
      <c r="K20" s="7"/>
      <c r="L20" s="88"/>
      <c r="M20" s="7"/>
      <c r="O20" s="24">
        <f>IF(Q17="","",IF(Q17&gt;T17,1,0)+IF(Q19&gt;T19,1,0)+IF(Q21&gt;T21,1,0)+IF(Q23&gt;T23,1,0)+IF(Q25&gt;T25,1,0))</f>
      </c>
      <c r="P20" s="24"/>
      <c r="Q20" s="25"/>
      <c r="R20" s="25"/>
      <c r="T20" s="25"/>
      <c r="U20" s="25"/>
      <c r="V20" s="24">
        <f>IF(Q17="","",IF(Q17&lt;T17,1,0)+IF(Q19&lt;T19,1,0)+IF(Q21&lt;T21,1,0)+IF(Q23&lt;T23,1,0)+IF(Q25&lt;T25,1,0))</f>
      </c>
      <c r="W20" s="24"/>
      <c r="Y20" s="7"/>
      <c r="Z20" s="15"/>
      <c r="AA20" s="7"/>
      <c r="AB20" s="7"/>
      <c r="AC20" s="15"/>
      <c r="AD20" s="14"/>
      <c r="AE20" s="156">
        <f>VLOOKUP(AJ20,'勝ち上がり'!$J$2:$K$257,2,FALSE)</f>
        <v>198</v>
      </c>
      <c r="AF20" s="154" t="str">
        <f>IF(ISERROR(VLOOKUP(AE20,'名簿'!$A$1:$C$273,2,FALSE))=TRUE,"",VLOOKUP(AE20,'名簿'!$A$1:$C$273,2,FALSE))</f>
        <v>道　北</v>
      </c>
      <c r="AG20" s="191" t="s">
        <v>1</v>
      </c>
      <c r="AH20" s="155" t="str">
        <f>IF(ISERROR(VLOOKUP(AE20,'名簿'!$A$1:$C$273,3,FALSE))=TRUE,"",VLOOKUP(AE20,'名簿'!$A$1:$C$273,3,FALSE))</f>
        <v>三本松</v>
      </c>
      <c r="AI20" s="191" t="s">
        <v>2</v>
      </c>
      <c r="AJ20" s="190">
        <v>24</v>
      </c>
    </row>
    <row r="21" spans="2:36" ht="26.25" customHeight="1" thickBot="1">
      <c r="B21" s="194"/>
      <c r="C21" s="156"/>
      <c r="D21" s="154"/>
      <c r="E21" s="191"/>
      <c r="F21" s="155"/>
      <c r="G21" s="191"/>
      <c r="H21" s="7"/>
      <c r="I21" s="7"/>
      <c r="J21" s="7"/>
      <c r="K21" s="7"/>
      <c r="L21" s="81"/>
      <c r="M21" s="87"/>
      <c r="N21" s="20"/>
      <c r="O21" s="70"/>
      <c r="P21" s="70"/>
      <c r="Q21" s="71"/>
      <c r="R21" s="105"/>
      <c r="S21" s="20"/>
      <c r="T21" s="71"/>
      <c r="U21" s="72"/>
      <c r="V21" s="70"/>
      <c r="W21" s="70"/>
      <c r="X21" s="20"/>
      <c r="Y21" s="9"/>
      <c r="Z21" s="11"/>
      <c r="AA21" s="7"/>
      <c r="AB21" s="7"/>
      <c r="AC21" s="7"/>
      <c r="AD21" s="17"/>
      <c r="AE21" s="156"/>
      <c r="AF21" s="154"/>
      <c r="AG21" s="191"/>
      <c r="AH21" s="155"/>
      <c r="AI21" s="191"/>
      <c r="AJ21" s="190"/>
    </row>
    <row r="22" spans="2:36" ht="26.25" customHeight="1" thickBot="1" thickTop="1">
      <c r="B22" s="194">
        <v>9</v>
      </c>
      <c r="C22" s="156">
        <f>VLOOKUP(B22,'勝ち上がり'!$J$2:$K$257,2,FALSE)</f>
        <v>60</v>
      </c>
      <c r="D22" s="154" t="str">
        <f>IF(ISERROR(VLOOKUP(C22,'名簿'!$A$1:$C$273,2,FALSE))=TRUE,"",VLOOKUP(C22,'名簿'!$A$1:$C$273,2,FALSE))</f>
        <v>谷　村</v>
      </c>
      <c r="E22" s="191" t="s">
        <v>1</v>
      </c>
      <c r="F22" s="155" t="str">
        <f>IF(ISERROR(VLOOKUP(C22,'名簿'!$A$1:$C$273,3,FALSE))=TRUE,"",VLOOKUP(C22,'名簿'!$A$1:$C$273,3,FALSE))</f>
        <v>高工芸</v>
      </c>
      <c r="G22" s="191" t="s">
        <v>2</v>
      </c>
      <c r="H22" s="80"/>
      <c r="I22" s="7"/>
      <c r="J22" s="7"/>
      <c r="K22" s="7"/>
      <c r="L22" s="16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0"/>
      <c r="AA22" s="7"/>
      <c r="AB22" s="7"/>
      <c r="AC22" s="7"/>
      <c r="AD22" s="9"/>
      <c r="AE22" s="156">
        <f>VLOOKUP(AJ22,'勝ち上がり'!$J$2:$K$257,2,FALSE)</f>
        <v>71</v>
      </c>
      <c r="AF22" s="154" t="str">
        <f>IF(ISERROR(VLOOKUP(AE22,'名簿'!$A$1:$C$273,2,FALSE))=TRUE,"",VLOOKUP(AE22,'名簿'!$A$1:$C$273,2,FALSE))</f>
        <v>岸　村</v>
      </c>
      <c r="AG22" s="191" t="s">
        <v>1</v>
      </c>
      <c r="AH22" s="155" t="str">
        <f>IF(ISERROR(VLOOKUP(AE22,'名簿'!$A$1:$C$273,3,FALSE))=TRUE,"",VLOOKUP(AE22,'名簿'!$A$1:$C$273,3,FALSE))</f>
        <v>丸　亀</v>
      </c>
      <c r="AI22" s="191" t="s">
        <v>2</v>
      </c>
      <c r="AJ22" s="190">
        <v>25</v>
      </c>
    </row>
    <row r="23" spans="2:36" ht="26.25" customHeight="1" thickBot="1" thickTop="1">
      <c r="B23" s="194"/>
      <c r="C23" s="156"/>
      <c r="D23" s="154"/>
      <c r="E23" s="191"/>
      <c r="F23" s="155"/>
      <c r="G23" s="191"/>
      <c r="H23" s="7"/>
      <c r="I23" s="81"/>
      <c r="J23" s="7"/>
      <c r="K23" s="7"/>
      <c r="L23" s="16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0"/>
      <c r="AA23" s="7"/>
      <c r="AB23" s="7"/>
      <c r="AC23" s="78"/>
      <c r="AD23" s="12"/>
      <c r="AE23" s="156"/>
      <c r="AF23" s="154"/>
      <c r="AG23" s="191"/>
      <c r="AH23" s="155"/>
      <c r="AI23" s="191"/>
      <c r="AJ23" s="190"/>
    </row>
    <row r="24" spans="2:36" ht="26.25" customHeight="1" thickBot="1" thickTop="1">
      <c r="B24" s="194">
        <v>10</v>
      </c>
      <c r="C24" s="156">
        <f>VLOOKUP(B24,'勝ち上がり'!$J$2:$K$257,2,FALSE)</f>
        <v>28</v>
      </c>
      <c r="D24" s="154" t="str">
        <f>IF(ISERROR(VLOOKUP(C24,'名簿'!$A$1:$C$273,2,FALSE))=TRUE,"",VLOOKUP(C24,'名簿'!$A$1:$C$273,2,FALSE))</f>
        <v>藤　川</v>
      </c>
      <c r="E24" s="191" t="s">
        <v>1</v>
      </c>
      <c r="F24" s="155" t="str">
        <f>IF(ISERROR(VLOOKUP(C24,'名簿'!$A$1:$C$273,3,FALSE))=TRUE,"",VLOOKUP(C24,'名簿'!$A$1:$C$273,3,FALSE))</f>
        <v>三豊工</v>
      </c>
      <c r="G24" s="191" t="s">
        <v>2</v>
      </c>
      <c r="H24" s="11"/>
      <c r="I24" s="16"/>
      <c r="J24" s="88"/>
      <c r="K24" s="7"/>
      <c r="L24" s="16"/>
      <c r="M24" s="7"/>
      <c r="Q24" s="25"/>
      <c r="R24" s="25"/>
      <c r="T24" s="25"/>
      <c r="U24" s="25"/>
      <c r="Y24" s="7"/>
      <c r="Z24" s="90"/>
      <c r="AA24" s="7"/>
      <c r="AB24" s="90"/>
      <c r="AC24" s="86"/>
      <c r="AD24" s="80"/>
      <c r="AE24" s="156">
        <f>VLOOKUP(AJ24,'勝ち上がり'!$J$2:$K$257,2,FALSE)</f>
        <v>39</v>
      </c>
      <c r="AF24" s="154" t="str">
        <f>IF(ISERROR(VLOOKUP(AE24,'名簿'!$A$1:$C$273,2,FALSE))=TRUE,"",VLOOKUP(AE24,'名簿'!$A$1:$C$273,2,FALSE))</f>
        <v>山　本</v>
      </c>
      <c r="AG24" s="191" t="s">
        <v>1</v>
      </c>
      <c r="AH24" s="155" t="str">
        <f>IF(ISERROR(VLOOKUP(AE24,'名簿'!$A$1:$C$273,3,FALSE))=TRUE,"",VLOOKUP(AE24,'名簿'!$A$1:$C$273,3,FALSE))</f>
        <v>高　瀬</v>
      </c>
      <c r="AI24" s="191" t="s">
        <v>2</v>
      </c>
      <c r="AJ24" s="190">
        <v>26</v>
      </c>
    </row>
    <row r="25" spans="2:36" ht="26.25" customHeight="1" thickBot="1" thickTop="1">
      <c r="B25" s="194"/>
      <c r="C25" s="156"/>
      <c r="D25" s="154"/>
      <c r="E25" s="191"/>
      <c r="F25" s="155"/>
      <c r="G25" s="191"/>
      <c r="H25" s="7"/>
      <c r="I25" s="7"/>
      <c r="J25" s="81"/>
      <c r="K25" s="7"/>
      <c r="L25" s="16"/>
      <c r="M25" s="7"/>
      <c r="Q25" s="22"/>
      <c r="R25" s="25"/>
      <c r="T25" s="22"/>
      <c r="U25" s="25"/>
      <c r="Y25" s="7"/>
      <c r="Z25" s="90"/>
      <c r="AA25" s="7"/>
      <c r="AB25" s="87"/>
      <c r="AC25" s="7"/>
      <c r="AD25" s="7"/>
      <c r="AE25" s="156"/>
      <c r="AF25" s="154"/>
      <c r="AG25" s="191"/>
      <c r="AH25" s="155"/>
      <c r="AI25" s="191"/>
      <c r="AJ25" s="190"/>
    </row>
    <row r="26" spans="2:36" ht="26.25" customHeight="1" thickBot="1" thickTop="1">
      <c r="B26" s="194">
        <v>11</v>
      </c>
      <c r="C26" s="156">
        <f>VLOOKUP(B26,'勝ち上がり'!$J$2:$K$257,2,FALSE)</f>
        <v>21</v>
      </c>
      <c r="D26" s="154" t="str">
        <f>IF(ISERROR(VLOOKUP(C26,'名簿'!$A$1:$C$273,2,FALSE))=TRUE,"",VLOOKUP(C26,'名簿'!$A$1:$C$273,2,FALSE))</f>
        <v>三　谷</v>
      </c>
      <c r="E26" s="191" t="s">
        <v>1</v>
      </c>
      <c r="F26" s="155" t="str">
        <f>IF(ISERROR(VLOOKUP(C26,'名簿'!$A$1:$C$273,3,FALSE))=TRUE,"",VLOOKUP(C26,'名簿'!$A$1:$C$273,3,FALSE))</f>
        <v>三本松</v>
      </c>
      <c r="G26" s="191" t="s">
        <v>2</v>
      </c>
      <c r="H26" s="80"/>
      <c r="I26" s="7"/>
      <c r="J26" s="16"/>
      <c r="K26" s="137"/>
      <c r="L26" s="16"/>
      <c r="M26" s="7"/>
      <c r="Q26" s="25"/>
      <c r="R26" s="25"/>
      <c r="T26" s="25"/>
      <c r="U26" s="25"/>
      <c r="Y26" s="7"/>
      <c r="Z26" s="90"/>
      <c r="AA26" s="15"/>
      <c r="AB26" s="19"/>
      <c r="AC26" s="7"/>
      <c r="AD26" s="80"/>
      <c r="AE26" s="156">
        <f>VLOOKUP(AJ26,'勝ち上がり'!$J$2:$K$257,2,FALSE)</f>
        <v>42</v>
      </c>
      <c r="AF26" s="154" t="str">
        <f>IF(ISERROR(VLOOKUP(AE26,'名簿'!$A$1:$C$273,2,FALSE))=TRUE,"",VLOOKUP(AE26,'名簿'!$A$1:$C$273,2,FALSE))</f>
        <v>篠　田</v>
      </c>
      <c r="AG26" s="191" t="s">
        <v>1</v>
      </c>
      <c r="AH26" s="155" t="str">
        <f>IF(ISERROR(VLOOKUP(AE26,'名簿'!$A$1:$C$273,3,FALSE))=TRUE,"",VLOOKUP(AE26,'名簿'!$A$1:$C$273,3,FALSE))</f>
        <v>高中央</v>
      </c>
      <c r="AI26" s="191" t="s">
        <v>2</v>
      </c>
      <c r="AJ26" s="190">
        <v>27</v>
      </c>
    </row>
    <row r="27" spans="2:36" ht="26.25" customHeight="1" thickBot="1" thickTop="1">
      <c r="B27" s="194"/>
      <c r="C27" s="156"/>
      <c r="D27" s="154"/>
      <c r="E27" s="191"/>
      <c r="F27" s="155"/>
      <c r="G27" s="191"/>
      <c r="H27" s="7"/>
      <c r="I27" s="84"/>
      <c r="J27" s="16"/>
      <c r="K27" s="137"/>
      <c r="L27" s="16"/>
      <c r="M27" s="7"/>
      <c r="Y27" s="7"/>
      <c r="Z27" s="90"/>
      <c r="AA27" s="15"/>
      <c r="AB27" s="19"/>
      <c r="AC27" s="85"/>
      <c r="AD27" s="7"/>
      <c r="AE27" s="156"/>
      <c r="AF27" s="154"/>
      <c r="AG27" s="191"/>
      <c r="AH27" s="155"/>
      <c r="AI27" s="191"/>
      <c r="AJ27" s="190"/>
    </row>
    <row r="28" spans="2:36" ht="26.25" customHeight="1" thickTop="1">
      <c r="B28" s="194">
        <v>12</v>
      </c>
      <c r="C28" s="156">
        <f>VLOOKUP(B28,'勝ち上がり'!$J$2:$K$257,2,FALSE)</f>
        <v>53</v>
      </c>
      <c r="D28" s="154" t="str">
        <f>IF(ISERROR(VLOOKUP(C28,'名簿'!$A$1:$C$273,2,FALSE))=TRUE,"",VLOOKUP(C28,'名簿'!$A$1:$C$273,2,FALSE))</f>
        <v>松　島</v>
      </c>
      <c r="E28" s="191" t="s">
        <v>1</v>
      </c>
      <c r="F28" s="155" t="str">
        <f>IF(ISERROR(VLOOKUP(C28,'名簿'!$A$1:$C$273,3,FALSE))=TRUE,"",VLOOKUP(C28,'名簿'!$A$1:$C$273,3,FALSE))</f>
        <v>志　度</v>
      </c>
      <c r="G28" s="191" t="s">
        <v>2</v>
      </c>
      <c r="H28" s="11"/>
      <c r="I28" s="16"/>
      <c r="J28" s="7"/>
      <c r="K28" s="137"/>
      <c r="L28" s="16"/>
      <c r="M28" s="7"/>
      <c r="Y28" s="7"/>
      <c r="Z28" s="90"/>
      <c r="AA28" s="15"/>
      <c r="AB28" s="16"/>
      <c r="AC28" s="15"/>
      <c r="AD28" s="14"/>
      <c r="AE28" s="156">
        <f>VLOOKUP(AJ28,'勝ち上がり'!$J$2:$K$257,2,FALSE)</f>
        <v>55</v>
      </c>
      <c r="AF28" s="154" t="str">
        <f>IF(ISERROR(VLOOKUP(AE28,'名簿'!$A$1:$C$273,2,FALSE))=TRUE,"",VLOOKUP(AE28,'名簿'!$A$1:$C$273,2,FALSE))</f>
        <v>海　野</v>
      </c>
      <c r="AG28" s="191" t="s">
        <v>1</v>
      </c>
      <c r="AH28" s="155" t="str">
        <f>IF(ISERROR(VLOOKUP(AE28,'名簿'!$A$1:$C$273,3,FALSE))=TRUE,"",VLOOKUP(AE28,'名簿'!$A$1:$C$273,3,FALSE))</f>
        <v>小豆島</v>
      </c>
      <c r="AI28" s="191" t="s">
        <v>2</v>
      </c>
      <c r="AJ28" s="190">
        <v>28</v>
      </c>
    </row>
    <row r="29" spans="2:36" ht="26.25" customHeight="1" thickBot="1">
      <c r="B29" s="194"/>
      <c r="C29" s="156"/>
      <c r="D29" s="154"/>
      <c r="E29" s="191"/>
      <c r="F29" s="155"/>
      <c r="G29" s="191"/>
      <c r="H29" s="7"/>
      <c r="I29" s="7"/>
      <c r="J29" s="7"/>
      <c r="K29" s="84"/>
      <c r="L29" s="16"/>
      <c r="M29" s="7"/>
      <c r="Y29" s="7"/>
      <c r="Z29" s="90"/>
      <c r="AA29" s="78"/>
      <c r="AB29" s="16"/>
      <c r="AC29" s="7"/>
      <c r="AD29" s="17"/>
      <c r="AE29" s="156"/>
      <c r="AF29" s="154"/>
      <c r="AG29" s="191"/>
      <c r="AH29" s="155"/>
      <c r="AI29" s="191"/>
      <c r="AJ29" s="190"/>
    </row>
    <row r="30" spans="2:36" ht="26.25" customHeight="1" thickBot="1" thickTop="1">
      <c r="B30" s="194">
        <v>13</v>
      </c>
      <c r="C30" s="156">
        <f>VLOOKUP(B30,'勝ち上がり'!$J$2:$K$257,2,FALSE)</f>
        <v>13</v>
      </c>
      <c r="D30" s="154" t="str">
        <f>IF(ISERROR(VLOOKUP(C30,'名簿'!$A$1:$C$273,2,FALSE))=TRUE,"",VLOOKUP(C30,'名簿'!$A$1:$C$273,2,FALSE))</f>
        <v>黒　田</v>
      </c>
      <c r="E30" s="191" t="s">
        <v>1</v>
      </c>
      <c r="F30" s="155" t="str">
        <f>IF(ISERROR(VLOOKUP(C30,'名簿'!$A$1:$C$273,3,FALSE))=TRUE,"",VLOOKUP(C30,'名簿'!$A$1:$C$273,3,FALSE))</f>
        <v>観　一</v>
      </c>
      <c r="G30" s="191" t="s">
        <v>2</v>
      </c>
      <c r="H30" s="80"/>
      <c r="I30" s="7"/>
      <c r="J30" s="7"/>
      <c r="K30" s="16"/>
      <c r="L30" s="7"/>
      <c r="M30" s="7"/>
      <c r="Y30" s="7"/>
      <c r="Z30" s="7"/>
      <c r="AA30" s="86"/>
      <c r="AB30" s="7"/>
      <c r="AC30" s="7"/>
      <c r="AD30" s="9"/>
      <c r="AE30" s="156">
        <f>VLOOKUP(AJ30,'勝ち上がり'!$J$2:$K$257,2,FALSE)</f>
        <v>15</v>
      </c>
      <c r="AF30" s="154" t="str">
        <f>IF(ISERROR(VLOOKUP(AE30,'名簿'!$A$1:$C$273,2,FALSE))=TRUE,"",VLOOKUP(AE30,'名簿'!$A$1:$C$273,2,FALSE))</f>
        <v>矢　野</v>
      </c>
      <c r="AG30" s="191" t="s">
        <v>1</v>
      </c>
      <c r="AH30" s="155" t="str">
        <f>IF(ISERROR(VLOOKUP(AE30,'名簿'!$A$1:$C$273,3,FALSE))=TRUE,"",VLOOKUP(AE30,'名簿'!$A$1:$C$273,3,FALSE))</f>
        <v>観　一</v>
      </c>
      <c r="AI30" s="191" t="s">
        <v>2</v>
      </c>
      <c r="AJ30" s="190">
        <v>29</v>
      </c>
    </row>
    <row r="31" spans="2:36" ht="26.25" customHeight="1" thickBot="1" thickTop="1">
      <c r="B31" s="194"/>
      <c r="C31" s="156"/>
      <c r="D31" s="154"/>
      <c r="E31" s="191"/>
      <c r="F31" s="155"/>
      <c r="G31" s="191"/>
      <c r="H31" s="7"/>
      <c r="I31" s="81"/>
      <c r="J31" s="7"/>
      <c r="K31" s="16"/>
      <c r="L31" s="7"/>
      <c r="M31" s="7"/>
      <c r="Y31" s="7"/>
      <c r="Z31" s="7"/>
      <c r="AA31" s="90"/>
      <c r="AB31" s="7"/>
      <c r="AC31" s="78"/>
      <c r="AD31" s="12"/>
      <c r="AE31" s="156"/>
      <c r="AF31" s="154"/>
      <c r="AG31" s="191"/>
      <c r="AH31" s="155"/>
      <c r="AI31" s="191"/>
      <c r="AJ31" s="190"/>
    </row>
    <row r="32" spans="2:36" ht="26.25" customHeight="1" thickBot="1" thickTop="1">
      <c r="B32" s="194">
        <v>14</v>
      </c>
      <c r="C32" s="156">
        <f>VLOOKUP(B32,'勝ち上がり'!$J$2:$K$257,2,FALSE)</f>
        <v>45</v>
      </c>
      <c r="D32" s="154" t="str">
        <f>IF(ISERROR(VLOOKUP(C32,'名簿'!$A$1:$C$273,2,FALSE))=TRUE,"",VLOOKUP(C32,'名簿'!$A$1:$C$273,2,FALSE))</f>
        <v>國　代</v>
      </c>
      <c r="E32" s="191" t="s">
        <v>1</v>
      </c>
      <c r="F32" s="155" t="str">
        <f>IF(ISERROR(VLOOKUP(C32,'名簿'!$A$1:$C$273,3,FALSE))=TRUE,"",VLOOKUP(C32,'名簿'!$A$1:$C$273,3,FALSE))</f>
        <v>坂出一</v>
      </c>
      <c r="G32" s="191" t="s">
        <v>2</v>
      </c>
      <c r="H32" s="11"/>
      <c r="I32" s="16"/>
      <c r="J32" s="137"/>
      <c r="K32" s="16"/>
      <c r="L32" s="7"/>
      <c r="M32" s="7"/>
      <c r="Y32" s="7"/>
      <c r="Z32" s="7"/>
      <c r="AA32" s="90"/>
      <c r="AB32" s="7"/>
      <c r="AC32" s="89"/>
      <c r="AD32" s="80"/>
      <c r="AE32" s="156">
        <f>VLOOKUP(AJ32,'勝ち上がり'!$J$2:$K$257,2,FALSE)</f>
        <v>175</v>
      </c>
      <c r="AF32" s="154" t="str">
        <f>IF(ISERROR(VLOOKUP(AE32,'名簿'!$A$1:$C$273,2,FALSE))=TRUE,"",VLOOKUP(AE32,'名簿'!$A$1:$C$273,2,FALSE))</f>
        <v>加　藤</v>
      </c>
      <c r="AG32" s="191" t="s">
        <v>1</v>
      </c>
      <c r="AH32" s="155" t="str">
        <f>IF(ISERROR(VLOOKUP(AE32,'名簿'!$A$1:$C$273,3,FALSE))=TRUE,"",VLOOKUP(AE32,'名簿'!$A$1:$C$273,3,FALSE))</f>
        <v>多度津</v>
      </c>
      <c r="AI32" s="191" t="s">
        <v>2</v>
      </c>
      <c r="AJ32" s="190">
        <v>30</v>
      </c>
    </row>
    <row r="33" spans="2:36" ht="26.25" customHeight="1" thickBot="1" thickTop="1">
      <c r="B33" s="194"/>
      <c r="C33" s="156"/>
      <c r="D33" s="154"/>
      <c r="E33" s="191"/>
      <c r="F33" s="155"/>
      <c r="G33" s="191"/>
      <c r="H33" s="7"/>
      <c r="I33" s="7"/>
      <c r="J33" s="84"/>
      <c r="K33" s="16"/>
      <c r="L33" s="7"/>
      <c r="M33" s="7"/>
      <c r="Y33" s="7"/>
      <c r="Z33" s="7"/>
      <c r="AA33" s="90"/>
      <c r="AB33" s="78"/>
      <c r="AC33" s="16"/>
      <c r="AD33" s="7"/>
      <c r="AE33" s="156"/>
      <c r="AF33" s="154"/>
      <c r="AG33" s="191"/>
      <c r="AH33" s="155"/>
      <c r="AI33" s="191"/>
      <c r="AJ33" s="190"/>
    </row>
    <row r="34" spans="2:36" ht="26.25" customHeight="1" thickBot="1" thickTop="1">
      <c r="B34" s="194">
        <v>15</v>
      </c>
      <c r="C34" s="156">
        <f>VLOOKUP(B34,'勝ち上がり'!$J$2:$K$257,2,FALSE)</f>
        <v>221</v>
      </c>
      <c r="D34" s="154" t="str">
        <f>IF(ISERROR(VLOOKUP(C34,'名簿'!$A$1:$C$273,2,FALSE))=TRUE,"",VLOOKUP(C34,'名簿'!$A$1:$C$273,2,FALSE))</f>
        <v>平　地</v>
      </c>
      <c r="E34" s="191" t="s">
        <v>1</v>
      </c>
      <c r="F34" s="155" t="str">
        <f>IF(ISERROR(VLOOKUP(C34,'名簿'!$A$1:$C$273,3,FALSE))=TRUE,"",VLOOKUP(C34,'名簿'!$A$1:$C$273,3,FALSE))</f>
        <v>土　庄</v>
      </c>
      <c r="G34" s="191" t="s">
        <v>2</v>
      </c>
      <c r="H34" s="7"/>
      <c r="I34" s="7"/>
      <c r="J34" s="16"/>
      <c r="K34" s="7"/>
      <c r="L34" s="7"/>
      <c r="M34" s="7"/>
      <c r="Y34" s="7"/>
      <c r="Z34" s="7"/>
      <c r="AA34" s="7"/>
      <c r="AB34" s="86"/>
      <c r="AC34" s="7"/>
      <c r="AD34" s="80"/>
      <c r="AE34" s="156">
        <f>VLOOKUP(AJ34,'勝ち上がり'!$J$2:$K$257,2,FALSE)</f>
        <v>34</v>
      </c>
      <c r="AF34" s="154" t="str">
        <f>IF(ISERROR(VLOOKUP(AE34,'名簿'!$A$1:$C$273,2,FALSE))=TRUE,"",VLOOKUP(AE34,'名簿'!$A$1:$C$273,2,FALSE))</f>
        <v>　楠</v>
      </c>
      <c r="AG34" s="191" t="s">
        <v>1</v>
      </c>
      <c r="AH34" s="155" t="str">
        <f>IF(ISERROR(VLOOKUP(AE34,'名簿'!$A$1:$C$273,3,FALSE))=TRUE,"",VLOOKUP(AE34,'名簿'!$A$1:$C$273,3,FALSE))</f>
        <v>香中央</v>
      </c>
      <c r="AI34" s="191" t="s">
        <v>2</v>
      </c>
      <c r="AJ34" s="190">
        <v>31</v>
      </c>
    </row>
    <row r="35" spans="2:36" ht="26.25" customHeight="1" thickBot="1" thickTop="1">
      <c r="B35" s="194"/>
      <c r="C35" s="156"/>
      <c r="D35" s="154"/>
      <c r="E35" s="191"/>
      <c r="F35" s="155"/>
      <c r="G35" s="191"/>
      <c r="H35" s="10"/>
      <c r="I35" s="82"/>
      <c r="J35" s="16"/>
      <c r="K35" s="7"/>
      <c r="L35" s="7"/>
      <c r="M35" s="7"/>
      <c r="Y35" s="7"/>
      <c r="Z35" s="7"/>
      <c r="AA35" s="7"/>
      <c r="AB35" s="90"/>
      <c r="AC35" s="87"/>
      <c r="AD35" s="7"/>
      <c r="AE35" s="156"/>
      <c r="AF35" s="154"/>
      <c r="AG35" s="191"/>
      <c r="AH35" s="155"/>
      <c r="AI35" s="191"/>
      <c r="AJ35" s="190"/>
    </row>
    <row r="36" spans="2:36" ht="26.25" customHeight="1" thickBot="1" thickTop="1">
      <c r="B36" s="194">
        <v>16</v>
      </c>
      <c r="C36" s="156">
        <f>VLOOKUP(B36,'勝ち上がり'!$J$2:$K$257,2,FALSE)</f>
        <v>196</v>
      </c>
      <c r="D36" s="154" t="str">
        <f>IF(ISERROR(VLOOKUP(C36,'名簿'!$A$1:$C$273,2,FALSE))=TRUE,"",VLOOKUP(C36,'名簿'!$A$1:$C$273,2,FALSE))</f>
        <v>久　米</v>
      </c>
      <c r="E36" s="191" t="s">
        <v>1</v>
      </c>
      <c r="F36" s="155" t="str">
        <f>IF(ISERROR(VLOOKUP(C36,'名簿'!$A$1:$C$273,3,FALSE))=TRUE,"",VLOOKUP(C36,'名簿'!$A$1:$C$273,3,FALSE))</f>
        <v>香誠陵</v>
      </c>
      <c r="G36" s="191" t="s">
        <v>2</v>
      </c>
      <c r="H36" s="80"/>
      <c r="I36" s="83"/>
      <c r="J36" s="7"/>
      <c r="K36" s="7"/>
      <c r="L36" s="7"/>
      <c r="M36" s="7"/>
      <c r="Y36" s="7"/>
      <c r="Z36" s="7"/>
      <c r="AA36" s="7"/>
      <c r="AB36" s="7"/>
      <c r="AC36" s="15"/>
      <c r="AD36" s="14"/>
      <c r="AE36" s="156">
        <f>VLOOKUP(AJ36,'勝ち上がり'!$J$2:$K$257,2,FALSE)</f>
        <v>130</v>
      </c>
      <c r="AF36" s="154" t="str">
        <f>IF(ISERROR(VLOOKUP(AE36,'名簿'!$A$1:$C$273,2,FALSE))=TRUE,"",VLOOKUP(AE36,'名簿'!$A$1:$C$273,2,FALSE))</f>
        <v>松　村</v>
      </c>
      <c r="AG36" s="191" t="s">
        <v>1</v>
      </c>
      <c r="AH36" s="155" t="str">
        <f>IF(ISERROR(VLOOKUP(AE36,'名簿'!$A$1:$C$273,3,FALSE))=TRUE,"",VLOOKUP(AE36,'名簿'!$A$1:$C$273,3,FALSE))</f>
        <v>高桜井</v>
      </c>
      <c r="AI36" s="191" t="s">
        <v>2</v>
      </c>
      <c r="AJ36" s="190">
        <v>32</v>
      </c>
    </row>
    <row r="37" spans="2:36" ht="26.25" customHeight="1" thickTop="1">
      <c r="B37" s="194"/>
      <c r="C37" s="156"/>
      <c r="D37" s="154"/>
      <c r="E37" s="191"/>
      <c r="F37" s="155"/>
      <c r="G37" s="191"/>
      <c r="H37" s="7"/>
      <c r="I37" s="7"/>
      <c r="J37" s="7"/>
      <c r="K37" s="7"/>
      <c r="L37" s="7"/>
      <c r="M37" s="7"/>
      <c r="Y37" s="7"/>
      <c r="Z37" s="7"/>
      <c r="AA37" s="7"/>
      <c r="AB37" s="7"/>
      <c r="AC37" s="7"/>
      <c r="AD37" s="17"/>
      <c r="AE37" s="156"/>
      <c r="AF37" s="154"/>
      <c r="AG37" s="191"/>
      <c r="AH37" s="155"/>
      <c r="AI37" s="191"/>
      <c r="AJ37" s="190"/>
    </row>
    <row r="38" ht="21.75" customHeight="1"/>
    <row r="39" ht="21.75" customHeight="1"/>
    <row r="40" ht="21.75" customHeight="1"/>
    <row r="41" ht="21.75" customHeight="1"/>
    <row r="42" ht="21.75" customHeight="1"/>
  </sheetData>
  <mergeCells count="200">
    <mergeCell ref="AE24:AE25"/>
    <mergeCell ref="AE26:AE27"/>
    <mergeCell ref="AE36:AE37"/>
    <mergeCell ref="AE28:AE29"/>
    <mergeCell ref="AE30:AE31"/>
    <mergeCell ref="AE32:AE33"/>
    <mergeCell ref="AE34:AE35"/>
    <mergeCell ref="C36:C37"/>
    <mergeCell ref="AE6:AE7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C30:C31"/>
    <mergeCell ref="C24:C25"/>
    <mergeCell ref="C32:C33"/>
    <mergeCell ref="C34:C35"/>
    <mergeCell ref="C16:C17"/>
    <mergeCell ref="C18:C19"/>
    <mergeCell ref="C20:C21"/>
    <mergeCell ref="C26:C27"/>
    <mergeCell ref="AI10:AI11"/>
    <mergeCell ref="AI14:AI15"/>
    <mergeCell ref="C12:C13"/>
    <mergeCell ref="C14:C15"/>
    <mergeCell ref="AH14:AH15"/>
    <mergeCell ref="E14:E15"/>
    <mergeCell ref="F14:F15"/>
    <mergeCell ref="G14:G15"/>
    <mergeCell ref="E12:E13"/>
    <mergeCell ref="F12:F13"/>
    <mergeCell ref="R6:T7"/>
    <mergeCell ref="R8:T12"/>
    <mergeCell ref="R13:T15"/>
    <mergeCell ref="AG10:AG11"/>
    <mergeCell ref="AG12:AG1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20:AH21"/>
    <mergeCell ref="AG24:AG25"/>
    <mergeCell ref="AH8:AH9"/>
    <mergeCell ref="AH10:AH11"/>
    <mergeCell ref="AH18:AH19"/>
    <mergeCell ref="AH12:AH13"/>
    <mergeCell ref="AG22:AG23"/>
    <mergeCell ref="G36:G37"/>
    <mergeCell ref="AI6:AI7"/>
    <mergeCell ref="AG8:AG9"/>
    <mergeCell ref="AI8:AI9"/>
    <mergeCell ref="G32:G33"/>
    <mergeCell ref="AF30:AF31"/>
    <mergeCell ref="AF32:AF33"/>
    <mergeCell ref="AF22:AF23"/>
    <mergeCell ref="AG20:AG21"/>
    <mergeCell ref="AI20:AI21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G16:G17"/>
    <mergeCell ref="E18:E19"/>
    <mergeCell ref="F22:F23"/>
    <mergeCell ref="G22:G23"/>
    <mergeCell ref="E20:E21"/>
    <mergeCell ref="F20:F21"/>
    <mergeCell ref="G20:G21"/>
    <mergeCell ref="E22:E23"/>
    <mergeCell ref="G12:G13"/>
    <mergeCell ref="E10:E11"/>
    <mergeCell ref="D18:D19"/>
    <mergeCell ref="D24:D25"/>
    <mergeCell ref="F10:F11"/>
    <mergeCell ref="G10:G11"/>
    <mergeCell ref="F18:F19"/>
    <mergeCell ref="G18:G19"/>
    <mergeCell ref="E16:E17"/>
    <mergeCell ref="F16:F17"/>
    <mergeCell ref="F6:F7"/>
    <mergeCell ref="G6:G7"/>
    <mergeCell ref="E8:E9"/>
    <mergeCell ref="F8:F9"/>
    <mergeCell ref="G8:G9"/>
    <mergeCell ref="E6:E7"/>
    <mergeCell ref="D36:D37"/>
    <mergeCell ref="F30:F31"/>
    <mergeCell ref="G30:G31"/>
    <mergeCell ref="F34:F35"/>
    <mergeCell ref="G34:G35"/>
    <mergeCell ref="E32:E33"/>
    <mergeCell ref="F32:F33"/>
    <mergeCell ref="E34:E35"/>
    <mergeCell ref="E36:E37"/>
    <mergeCell ref="F36:F37"/>
    <mergeCell ref="AF34:AF35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36:AF37"/>
    <mergeCell ref="B36:B3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C22:C23"/>
    <mergeCell ref="C28:C29"/>
    <mergeCell ref="B6:B7"/>
    <mergeCell ref="B16:B17"/>
    <mergeCell ref="B8:B9"/>
    <mergeCell ref="B10:B11"/>
    <mergeCell ref="B12:B13"/>
    <mergeCell ref="B14:B15"/>
    <mergeCell ref="C6:C7"/>
    <mergeCell ref="C8:C9"/>
    <mergeCell ref="C10:C11"/>
    <mergeCell ref="AH16:AH17"/>
    <mergeCell ref="D6:D7"/>
    <mergeCell ref="D8:D9"/>
    <mergeCell ref="D10:D11"/>
    <mergeCell ref="D12:D13"/>
    <mergeCell ref="D14:D15"/>
    <mergeCell ref="D16:D17"/>
    <mergeCell ref="AI18:AI19"/>
    <mergeCell ref="AF6:AF7"/>
    <mergeCell ref="AF8:AF9"/>
    <mergeCell ref="AF10:AF11"/>
    <mergeCell ref="AF12:AF13"/>
    <mergeCell ref="AG6:AG7"/>
    <mergeCell ref="AG18:AG19"/>
    <mergeCell ref="AI12:AI13"/>
    <mergeCell ref="AG14:AG15"/>
    <mergeCell ref="AH6:AH7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D1:AH1"/>
    <mergeCell ref="AJ32:AJ33"/>
    <mergeCell ref="AG36:AG37"/>
    <mergeCell ref="AI36:AI37"/>
    <mergeCell ref="AJ30:AJ31"/>
    <mergeCell ref="AJ34:AJ35"/>
    <mergeCell ref="AJ36:AJ37"/>
    <mergeCell ref="AI30:AI31"/>
    <mergeCell ref="AJ22:AJ23"/>
    <mergeCell ref="AJ24:AJ25"/>
    <mergeCell ref="AF3:AJ3"/>
    <mergeCell ref="AF4:AJ4"/>
    <mergeCell ref="I3:AC3"/>
    <mergeCell ref="I4:AC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B1:AJ44"/>
  <sheetViews>
    <sheetView view="pageBreakPreview" zoomScale="85" zoomScaleNormal="70" zoomScaleSheetLayoutView="85" workbookViewId="0" topLeftCell="A1">
      <selection activeCell="Q82" sqref="Q8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8.125" style="2" hidden="1" customWidth="1"/>
    <col min="4" max="4" width="11.75390625" style="75" customWidth="1"/>
    <col min="5" max="5" width="1.625" style="4" customWidth="1"/>
    <col min="6" max="6" width="8.75390625" style="76" customWidth="1"/>
    <col min="7" max="7" width="1.625" style="4" customWidth="1"/>
    <col min="8" max="12" width="5.125" style="4" customWidth="1"/>
    <col min="13" max="25" width="2.25390625" style="4" hidden="1" customWidth="1"/>
    <col min="26" max="30" width="5.125" style="4" customWidth="1"/>
    <col min="31" max="31" width="12.375" style="4" hidden="1" customWidth="1"/>
    <col min="32" max="32" width="11.75390625" style="75" customWidth="1"/>
    <col min="33" max="33" width="1.625" style="4" customWidth="1"/>
    <col min="34" max="34" width="8.75390625" style="76" customWidth="1"/>
    <col min="35" max="35" width="1.625" style="4" customWidth="1"/>
    <col min="36" max="36" width="4.125" style="5" customWidth="1"/>
    <col min="37" max="37" width="2.625" style="4" customWidth="1"/>
    <col min="38" max="38" width="2.625" style="2" customWidth="1"/>
    <col min="39" max="39" width="4.125" style="1" customWidth="1"/>
    <col min="40" max="40" width="0" style="2" hidden="1" customWidth="1"/>
    <col min="41" max="41" width="11.75390625" style="77" customWidth="1"/>
    <col min="42" max="42" width="9.00390625" style="2" customWidth="1"/>
    <col min="43" max="43" width="8.75390625" style="77" customWidth="1"/>
    <col min="44" max="44" width="9.00390625" style="2" customWidth="1"/>
    <col min="45" max="67" width="2.25390625" style="2" customWidth="1"/>
    <col min="68" max="68" width="9.00390625" style="2" customWidth="1"/>
    <col min="69" max="69" width="11.75390625" style="77" customWidth="1"/>
    <col min="70" max="70" width="9.00390625" style="2" customWidth="1"/>
    <col min="71" max="71" width="8.75390625" style="77" customWidth="1"/>
    <col min="72" max="16384" width="9.00390625" style="2" customWidth="1"/>
  </cols>
  <sheetData>
    <row r="1" spans="4:34" ht="30" customHeight="1">
      <c r="D1" s="152" t="s">
        <v>297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3" spans="9:36" ht="24.75" customHeight="1">
      <c r="I3" s="177" t="s">
        <v>4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3"/>
      <c r="AE3" s="3"/>
      <c r="AF3" s="153" t="s">
        <v>299</v>
      </c>
      <c r="AG3" s="153"/>
      <c r="AH3" s="153"/>
      <c r="AI3" s="153"/>
      <c r="AJ3" s="153"/>
    </row>
    <row r="4" spans="9:36" ht="21.75" customHeight="1">
      <c r="I4" s="148" t="s">
        <v>303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3"/>
      <c r="AE4" s="3"/>
      <c r="AF4" s="153" t="s">
        <v>0</v>
      </c>
      <c r="AG4" s="153"/>
      <c r="AH4" s="153"/>
      <c r="AI4" s="153"/>
      <c r="AJ4" s="153"/>
    </row>
    <row r="5" ht="21.75" customHeight="1"/>
    <row r="6" spans="2:36" ht="21.75" customHeight="1">
      <c r="B6" s="194">
        <v>1</v>
      </c>
      <c r="C6" s="156">
        <f>VLOOKUP(B6,'勝ち上がり'!$L$2:$M$257,2,FALSE)</f>
        <v>32</v>
      </c>
      <c r="D6" s="154" t="str">
        <f>IF(ISERROR(VLOOKUP(C6,'名簿'!$A$1:$C$273,2,FALSE))=TRUE,"",VLOOKUP(C6,'名簿'!$A$1:$C$273,2,FALSE))</f>
        <v>岸　下</v>
      </c>
      <c r="E6" s="191" t="s">
        <v>1</v>
      </c>
      <c r="F6" s="155" t="str">
        <f>IF(ISERROR(VLOOKUP(C6,'名簿'!$A$1:$C$273,3,FALSE))=TRUE,"",VLOOKUP(C6,'名簿'!$A$1:$C$273,3,FALSE))</f>
        <v>高中央</v>
      </c>
      <c r="G6" s="191" t="s">
        <v>2</v>
      </c>
      <c r="H6" s="7"/>
      <c r="I6" s="7"/>
      <c r="J6" s="7"/>
      <c r="K6" s="7"/>
      <c r="L6" s="7"/>
      <c r="M6" s="7"/>
      <c r="Y6" s="7"/>
      <c r="Z6" s="7"/>
      <c r="AA6" s="7"/>
      <c r="AB6" s="7"/>
      <c r="AC6" s="7"/>
      <c r="AD6" s="7"/>
      <c r="AE6" s="156">
        <f>VLOOKUP(AJ6,'勝ち上がり'!$L$2:$M$257,2,FALSE)</f>
        <v>30</v>
      </c>
      <c r="AF6" s="154" t="str">
        <f>IF(ISERROR(VLOOKUP(AE6,'名簿'!$A$1:$C$273,2,FALSE))=TRUE,"",VLOOKUP(AE6,'名簿'!$A$1:$C$273,2,FALSE))</f>
        <v>松　田</v>
      </c>
      <c r="AG6" s="191" t="s">
        <v>1</v>
      </c>
      <c r="AH6" s="155" t="str">
        <f>IF(ISERROR(VLOOKUP(AE6,'名簿'!$A$1:$C$273,3,FALSE))=TRUE,"",VLOOKUP(AE6,'名簿'!$A$1:$C$273,3,FALSE))</f>
        <v>高中央</v>
      </c>
      <c r="AI6" s="191" t="s">
        <v>2</v>
      </c>
      <c r="AJ6" s="190">
        <v>9</v>
      </c>
    </row>
    <row r="7" spans="2:36" ht="21.75" customHeight="1" thickBot="1">
      <c r="B7" s="194"/>
      <c r="C7" s="156"/>
      <c r="D7" s="154"/>
      <c r="E7" s="191"/>
      <c r="F7" s="155"/>
      <c r="G7" s="191"/>
      <c r="H7" s="10"/>
      <c r="I7" s="79"/>
      <c r="J7" s="7"/>
      <c r="K7" s="7"/>
      <c r="L7" s="7"/>
      <c r="M7" s="7"/>
      <c r="Y7" s="7"/>
      <c r="Z7" s="7"/>
      <c r="AA7" s="7"/>
      <c r="AB7" s="7"/>
      <c r="AC7" s="78"/>
      <c r="AD7" s="12"/>
      <c r="AE7" s="156"/>
      <c r="AF7" s="154"/>
      <c r="AG7" s="191"/>
      <c r="AH7" s="155"/>
      <c r="AI7" s="191"/>
      <c r="AJ7" s="190"/>
    </row>
    <row r="8" spans="2:36" ht="21.75" customHeight="1" thickBot="1" thickTop="1">
      <c r="B8" s="194">
        <v>2</v>
      </c>
      <c r="C8" s="156">
        <f>VLOOKUP(B8,'勝ち上がり'!$L$2:$M$257,2,FALSE)</f>
        <v>17</v>
      </c>
      <c r="D8" s="154" t="str">
        <f>IF(ISERROR(VLOOKUP(C8,'名簿'!$A$1:$C$273,2,FALSE))=TRUE,"",VLOOKUP(C8,'名簿'!$A$1:$C$273,2,FALSE))</f>
        <v>　伴</v>
      </c>
      <c r="E8" s="191" t="s">
        <v>1</v>
      </c>
      <c r="F8" s="155" t="str">
        <f>IF(ISERROR(VLOOKUP(C8,'名簿'!$A$1:$C$273,3,FALSE))=TRUE,"",VLOOKUP(C8,'名簿'!$A$1:$C$273,3,FALSE))</f>
        <v>多度津</v>
      </c>
      <c r="G8" s="191" t="s">
        <v>2</v>
      </c>
      <c r="H8" s="80"/>
      <c r="I8" s="83"/>
      <c r="J8" s="88"/>
      <c r="K8" s="7"/>
      <c r="L8" s="7"/>
      <c r="M8" s="7"/>
      <c r="Y8" s="7"/>
      <c r="Z8" s="7"/>
      <c r="AA8" s="7"/>
      <c r="AB8" s="15"/>
      <c r="AC8" s="89"/>
      <c r="AD8" s="80"/>
      <c r="AE8" s="156">
        <f>VLOOKUP(AJ8,'勝ち上がり'!$L$2:$M$257,2,FALSE)</f>
        <v>19</v>
      </c>
      <c r="AF8" s="154" t="str">
        <f>IF(ISERROR(VLOOKUP(AE8,'名簿'!$A$1:$C$273,2,FALSE))=TRUE,"",VLOOKUP(AE8,'名簿'!$A$1:$C$273,2,FALSE))</f>
        <v>　伴</v>
      </c>
      <c r="AG8" s="191" t="s">
        <v>1</v>
      </c>
      <c r="AH8" s="155" t="str">
        <f>IF(ISERROR(VLOOKUP(AE8,'名簿'!$A$1:$C$273,3,FALSE))=TRUE,"",VLOOKUP(AE8,'名簿'!$A$1:$C$273,3,FALSE))</f>
        <v>坂　出</v>
      </c>
      <c r="AI8" s="191" t="s">
        <v>2</v>
      </c>
      <c r="AJ8" s="190">
        <v>10</v>
      </c>
    </row>
    <row r="9" spans="2:36" ht="21.75" customHeight="1" thickBot="1" thickTop="1">
      <c r="B9" s="194"/>
      <c r="C9" s="156"/>
      <c r="D9" s="154"/>
      <c r="E9" s="191"/>
      <c r="F9" s="155"/>
      <c r="G9" s="191"/>
      <c r="H9" s="7"/>
      <c r="I9" s="7"/>
      <c r="J9" s="81"/>
      <c r="K9" s="7"/>
      <c r="L9" s="7"/>
      <c r="M9" s="7"/>
      <c r="Q9" s="187"/>
      <c r="R9" s="200"/>
      <c r="T9" s="187"/>
      <c r="U9" s="200"/>
      <c r="Y9" s="7"/>
      <c r="Z9" s="7"/>
      <c r="AA9" s="7"/>
      <c r="AB9" s="78"/>
      <c r="AC9" s="7"/>
      <c r="AD9" s="7"/>
      <c r="AE9" s="156"/>
      <c r="AF9" s="154"/>
      <c r="AG9" s="191"/>
      <c r="AH9" s="155"/>
      <c r="AI9" s="191"/>
      <c r="AJ9" s="190"/>
    </row>
    <row r="10" spans="2:36" ht="21.75" customHeight="1" thickBot="1" thickTop="1">
      <c r="B10" s="194">
        <v>3</v>
      </c>
      <c r="C10" s="156">
        <f>VLOOKUP(B10,'勝ち上がり'!$L$2:$M$257,2,FALSE)</f>
        <v>9</v>
      </c>
      <c r="D10" s="154" t="str">
        <f>IF(ISERROR(VLOOKUP(C10,'名簿'!$A$1:$C$273,2,FALSE))=TRUE,"",VLOOKUP(C10,'名簿'!$A$1:$C$273,2,FALSE))</f>
        <v>宮　本</v>
      </c>
      <c r="E10" s="191" t="s">
        <v>1</v>
      </c>
      <c r="F10" s="155" t="str">
        <f>IF(ISERROR(VLOOKUP(C10,'名簿'!$A$1:$C$273,3,FALSE))=TRUE,"",VLOOKUP(C10,'名簿'!$A$1:$C$273,3,FALSE))</f>
        <v>観　一</v>
      </c>
      <c r="G10" s="191" t="s">
        <v>2</v>
      </c>
      <c r="H10" s="80"/>
      <c r="I10" s="7"/>
      <c r="J10" s="16"/>
      <c r="K10" s="88"/>
      <c r="L10" s="7"/>
      <c r="M10" s="7"/>
      <c r="Q10" s="200"/>
      <c r="R10" s="200"/>
      <c r="T10" s="200"/>
      <c r="U10" s="200"/>
      <c r="Y10" s="7"/>
      <c r="Z10" s="7"/>
      <c r="AA10" s="7"/>
      <c r="AB10" s="89"/>
      <c r="AC10" s="7"/>
      <c r="AD10" s="80"/>
      <c r="AE10" s="156">
        <f>VLOOKUP(AJ10,'勝ち上がり'!$L$2:$M$257,2,FALSE)</f>
        <v>22</v>
      </c>
      <c r="AF10" s="154" t="str">
        <f>IF(ISERROR(VLOOKUP(AE10,'名簿'!$A$1:$C$273,2,FALSE))=TRUE,"",VLOOKUP(AE10,'名簿'!$A$1:$C$273,2,FALSE))</f>
        <v>山　本</v>
      </c>
      <c r="AG10" s="191" t="s">
        <v>1</v>
      </c>
      <c r="AH10" s="155" t="str">
        <f>IF(ISERROR(VLOOKUP(AE10,'名簿'!$A$1:$C$273,3,FALSE))=TRUE,"",VLOOKUP(AE10,'名簿'!$A$1:$C$273,3,FALSE))</f>
        <v>高工芸</v>
      </c>
      <c r="AI10" s="191" t="s">
        <v>2</v>
      </c>
      <c r="AJ10" s="190">
        <v>11</v>
      </c>
    </row>
    <row r="11" spans="2:36" ht="21.75" customHeight="1" thickBot="1" thickTop="1">
      <c r="B11" s="194"/>
      <c r="C11" s="156"/>
      <c r="D11" s="154"/>
      <c r="E11" s="191"/>
      <c r="F11" s="155"/>
      <c r="G11" s="191"/>
      <c r="H11" s="7"/>
      <c r="I11" s="84"/>
      <c r="J11" s="16"/>
      <c r="K11" s="88"/>
      <c r="L11" s="7"/>
      <c r="M11" s="7"/>
      <c r="Q11" s="22"/>
      <c r="R11" s="25"/>
      <c r="T11" s="22"/>
      <c r="U11" s="25"/>
      <c r="Y11" s="7"/>
      <c r="Z11" s="7"/>
      <c r="AA11" s="7"/>
      <c r="AB11" s="91"/>
      <c r="AC11" s="87"/>
      <c r="AD11" s="7"/>
      <c r="AE11" s="156"/>
      <c r="AF11" s="154"/>
      <c r="AG11" s="191"/>
      <c r="AH11" s="155"/>
      <c r="AI11" s="191"/>
      <c r="AJ11" s="190"/>
    </row>
    <row r="12" spans="2:36" ht="21.75" customHeight="1" thickTop="1">
      <c r="B12" s="194">
        <v>4</v>
      </c>
      <c r="C12" s="156">
        <f>VLOOKUP(B12,'勝ち上がり'!$L$2:$M$257,2,FALSE)</f>
        <v>40</v>
      </c>
      <c r="D12" s="154" t="str">
        <f>IF(ISERROR(VLOOKUP(C12,'名簿'!$A$1:$C$273,2,FALSE))=TRUE,"",VLOOKUP(C12,'名簿'!$A$1:$C$273,2,FALSE))</f>
        <v>岡　田</v>
      </c>
      <c r="E12" s="191" t="s">
        <v>1</v>
      </c>
      <c r="F12" s="155" t="str">
        <f>IF(ISERROR(VLOOKUP(C12,'名簿'!$A$1:$C$273,3,FALSE))=TRUE,"",VLOOKUP(C12,'名簿'!$A$1:$C$273,3,FALSE))</f>
        <v>高　松</v>
      </c>
      <c r="G12" s="191" t="s">
        <v>2</v>
      </c>
      <c r="H12" s="11"/>
      <c r="I12" s="16"/>
      <c r="J12" s="7"/>
      <c r="K12" s="88"/>
      <c r="L12" s="7"/>
      <c r="M12" s="7"/>
      <c r="O12" s="24"/>
      <c r="P12" s="24"/>
      <c r="Q12" s="25"/>
      <c r="R12" s="25"/>
      <c r="T12" s="25"/>
      <c r="U12" s="25"/>
      <c r="V12" s="24">
        <f>IF(Q9="","",IF(Q9&lt;T9,1,0)+IF(Q11&lt;T11,1,0)+IF(Q13&lt;T13,1,0)+IF(Q15&lt;T15,1,0)+IF(Q17&lt;T17,1,0))</f>
      </c>
      <c r="W12" s="24"/>
      <c r="Y12" s="7"/>
      <c r="Z12" s="7"/>
      <c r="AA12" s="7"/>
      <c r="AB12" s="16"/>
      <c r="AC12" s="15"/>
      <c r="AD12" s="14"/>
      <c r="AE12" s="156">
        <f>VLOOKUP(AJ12,'勝ち上がり'!$L$2:$M$257,2,FALSE)</f>
        <v>27</v>
      </c>
      <c r="AF12" s="154" t="str">
        <f>IF(ISERROR(VLOOKUP(AE12,'名簿'!$A$1:$C$273,2,FALSE))=TRUE,"",VLOOKUP(AE12,'名簿'!$A$1:$C$273,2,FALSE))</f>
        <v>山　本</v>
      </c>
      <c r="AG12" s="191" t="s">
        <v>1</v>
      </c>
      <c r="AH12" s="155" t="str">
        <f>IF(ISERROR(VLOOKUP(AE12,'名簿'!$A$1:$C$273,3,FALSE))=TRUE,"",VLOOKUP(AE12,'名簿'!$A$1:$C$273,3,FALSE))</f>
        <v>高　松</v>
      </c>
      <c r="AI12" s="191" t="s">
        <v>2</v>
      </c>
      <c r="AJ12" s="190">
        <v>12</v>
      </c>
    </row>
    <row r="13" spans="2:36" ht="21.75" customHeight="1" thickBot="1">
      <c r="B13" s="194"/>
      <c r="C13" s="156"/>
      <c r="D13" s="154"/>
      <c r="E13" s="191"/>
      <c r="F13" s="155"/>
      <c r="G13" s="191"/>
      <c r="H13" s="7"/>
      <c r="I13" s="7"/>
      <c r="J13" s="7"/>
      <c r="K13" s="81"/>
      <c r="L13" s="87"/>
      <c r="M13" s="9"/>
      <c r="N13" s="20"/>
      <c r="O13" s="70"/>
      <c r="P13" s="70"/>
      <c r="Q13" s="71"/>
      <c r="R13" s="105"/>
      <c r="S13" s="20"/>
      <c r="T13" s="71"/>
      <c r="U13" s="72"/>
      <c r="V13" s="70"/>
      <c r="W13" s="70"/>
      <c r="X13" s="20"/>
      <c r="Y13" s="9"/>
      <c r="Z13" s="9"/>
      <c r="AA13" s="11"/>
      <c r="AB13" s="16"/>
      <c r="AC13" s="7"/>
      <c r="AD13" s="17"/>
      <c r="AE13" s="156"/>
      <c r="AF13" s="154"/>
      <c r="AG13" s="191"/>
      <c r="AH13" s="155"/>
      <c r="AI13" s="191"/>
      <c r="AJ13" s="190"/>
    </row>
    <row r="14" spans="2:36" ht="21.75" customHeight="1" thickBot="1" thickTop="1">
      <c r="B14" s="194">
        <v>5</v>
      </c>
      <c r="C14" s="156">
        <f>VLOOKUP(B14,'勝ち上がり'!$L$2:$M$257,2,FALSE)</f>
        <v>37</v>
      </c>
      <c r="D14" s="154" t="str">
        <f>IF(ISERROR(VLOOKUP(C14,'名簿'!$A$1:$C$273,2,FALSE))=TRUE,"",VLOOKUP(C14,'名簿'!$A$1:$C$273,2,FALSE))</f>
        <v>片　桐</v>
      </c>
      <c r="E14" s="191" t="s">
        <v>1</v>
      </c>
      <c r="F14" s="155" t="str">
        <f>IF(ISERROR(VLOOKUP(C14,'名簿'!$A$1:$C$273,3,FALSE))=TRUE,"",VLOOKUP(C14,'名簿'!$A$1:$C$273,3,FALSE))</f>
        <v>尽　誠</v>
      </c>
      <c r="G14" s="191" t="s">
        <v>2</v>
      </c>
      <c r="H14" s="80"/>
      <c r="I14" s="7"/>
      <c r="J14" s="7"/>
      <c r="K14" s="16"/>
      <c r="L14" s="7"/>
      <c r="M14" s="7"/>
      <c r="O14" s="24"/>
      <c r="P14" s="24"/>
      <c r="Q14" s="25"/>
      <c r="R14" s="25"/>
      <c r="T14" s="25"/>
      <c r="U14" s="25"/>
      <c r="V14" s="24"/>
      <c r="W14" s="24"/>
      <c r="Y14" s="7"/>
      <c r="Z14" s="7"/>
      <c r="AA14" s="90"/>
      <c r="AB14" s="7"/>
      <c r="AC14" s="7"/>
      <c r="AD14" s="80"/>
      <c r="AE14" s="156">
        <f>VLOOKUP(AJ14,'勝ち上がり'!$L$2:$M$257,2,FALSE)</f>
        <v>26</v>
      </c>
      <c r="AF14" s="154" t="str">
        <f>IF(ISERROR(VLOOKUP(AE14,'名簿'!$A$1:$C$273,2,FALSE))=TRUE,"",VLOOKUP(AE14,'名簿'!$A$1:$C$273,2,FALSE))</f>
        <v>橋　本</v>
      </c>
      <c r="AG14" s="191" t="s">
        <v>1</v>
      </c>
      <c r="AH14" s="155" t="str">
        <f>IF(ISERROR(VLOOKUP(AE14,'名簿'!$A$1:$C$273,3,FALSE))=TRUE,"",VLOOKUP(AE14,'名簿'!$A$1:$C$273,3,FALSE))</f>
        <v>三本松</v>
      </c>
      <c r="AI14" s="191" t="s">
        <v>2</v>
      </c>
      <c r="AJ14" s="190">
        <v>13</v>
      </c>
    </row>
    <row r="15" spans="2:36" ht="21.75" customHeight="1" thickBot="1" thickTop="1">
      <c r="B15" s="194"/>
      <c r="C15" s="156"/>
      <c r="D15" s="154"/>
      <c r="E15" s="191"/>
      <c r="F15" s="155"/>
      <c r="G15" s="191"/>
      <c r="H15" s="7"/>
      <c r="I15" s="81"/>
      <c r="J15" s="7"/>
      <c r="K15" s="16"/>
      <c r="L15" s="7"/>
      <c r="M15" s="7"/>
      <c r="O15" s="24"/>
      <c r="P15" s="24"/>
      <c r="Q15" s="22"/>
      <c r="R15" s="25"/>
      <c r="T15" s="22"/>
      <c r="U15" s="25"/>
      <c r="V15" s="24"/>
      <c r="W15" s="24"/>
      <c r="Y15" s="7"/>
      <c r="Z15" s="7"/>
      <c r="AA15" s="90"/>
      <c r="AB15" s="7"/>
      <c r="AC15" s="87"/>
      <c r="AD15" s="7"/>
      <c r="AE15" s="156"/>
      <c r="AF15" s="154"/>
      <c r="AG15" s="191"/>
      <c r="AH15" s="155"/>
      <c r="AI15" s="191"/>
      <c r="AJ15" s="190"/>
    </row>
    <row r="16" spans="2:36" ht="21.75" customHeight="1" thickTop="1">
      <c r="B16" s="194">
        <v>6</v>
      </c>
      <c r="C16" s="156">
        <f>VLOOKUP(B16,'勝ち上がり'!$L$2:$M$257,2,FALSE)</f>
        <v>85</v>
      </c>
      <c r="D16" s="154" t="str">
        <f>IF(ISERROR(VLOOKUP(C16,'名簿'!$A$1:$C$273,2,FALSE))=TRUE,"",VLOOKUP(C16,'名簿'!$A$1:$C$273,2,FALSE))</f>
        <v>石　原</v>
      </c>
      <c r="E16" s="191" t="s">
        <v>1</v>
      </c>
      <c r="F16" s="155" t="str">
        <f>IF(ISERROR(VLOOKUP(C16,'名簿'!$A$1:$C$273,3,FALSE))=TRUE,"",VLOOKUP(C16,'名簿'!$A$1:$C$273,3,FALSE))</f>
        <v>香中央</v>
      </c>
      <c r="G16" s="191" t="s">
        <v>2</v>
      </c>
      <c r="H16" s="11"/>
      <c r="I16" s="16"/>
      <c r="J16" s="137"/>
      <c r="K16" s="16"/>
      <c r="L16" s="7"/>
      <c r="M16" s="7"/>
      <c r="Q16" s="25"/>
      <c r="R16" s="25"/>
      <c r="T16" s="25"/>
      <c r="U16" s="25"/>
      <c r="Y16" s="7"/>
      <c r="Z16" s="7"/>
      <c r="AA16" s="90"/>
      <c r="AB16" s="90"/>
      <c r="AC16" s="15"/>
      <c r="AD16" s="14"/>
      <c r="AE16" s="156">
        <f>VLOOKUP(AJ16,'勝ち上がり'!$L$2:$M$257,2,FALSE)</f>
        <v>23</v>
      </c>
      <c r="AF16" s="154" t="str">
        <f>IF(ISERROR(VLOOKUP(AE16,'名簿'!$A$1:$C$273,2,FALSE))=TRUE,"",VLOOKUP(AE16,'名簿'!$A$1:$C$273,2,FALSE))</f>
        <v>谷　本</v>
      </c>
      <c r="AG16" s="191" t="s">
        <v>1</v>
      </c>
      <c r="AH16" s="155" t="str">
        <f>IF(ISERROR(VLOOKUP(AE16,'名簿'!$A$1:$C$273,3,FALSE))=TRUE,"",VLOOKUP(AE16,'名簿'!$A$1:$C$273,3,FALSE))</f>
        <v>高松西</v>
      </c>
      <c r="AI16" s="191" t="s">
        <v>2</v>
      </c>
      <c r="AJ16" s="190">
        <v>14</v>
      </c>
    </row>
    <row r="17" spans="2:36" ht="21.75" customHeight="1" thickBot="1">
      <c r="B17" s="194"/>
      <c r="C17" s="156"/>
      <c r="D17" s="154"/>
      <c r="E17" s="191"/>
      <c r="F17" s="155"/>
      <c r="G17" s="191"/>
      <c r="H17" s="7"/>
      <c r="I17" s="7"/>
      <c r="J17" s="84"/>
      <c r="K17" s="16"/>
      <c r="L17" s="7"/>
      <c r="M17" s="7"/>
      <c r="Q17" s="187"/>
      <c r="R17" s="200"/>
      <c r="T17" s="187"/>
      <c r="U17" s="200"/>
      <c r="Y17" s="7"/>
      <c r="Z17" s="7"/>
      <c r="AA17" s="90"/>
      <c r="AB17" s="87"/>
      <c r="AC17" s="7"/>
      <c r="AD17" s="17"/>
      <c r="AE17" s="156"/>
      <c r="AF17" s="154"/>
      <c r="AG17" s="191"/>
      <c r="AH17" s="155"/>
      <c r="AI17" s="191"/>
      <c r="AJ17" s="190"/>
    </row>
    <row r="18" spans="2:36" ht="21.75" customHeight="1" thickTop="1">
      <c r="B18" s="194">
        <v>7</v>
      </c>
      <c r="C18" s="156">
        <f>VLOOKUP(B18,'勝ち上がり'!$L$2:$M$257,2,FALSE)</f>
        <v>20</v>
      </c>
      <c r="D18" s="154" t="str">
        <f>IF(ISERROR(VLOOKUP(C18,'名簿'!$A$1:$C$273,2,FALSE))=TRUE,"",VLOOKUP(C18,'名簿'!$A$1:$C$273,2,FALSE))</f>
        <v>辰　井</v>
      </c>
      <c r="E18" s="191" t="s">
        <v>1</v>
      </c>
      <c r="F18" s="155" t="str">
        <f>IF(ISERROR(VLOOKUP(C18,'名簿'!$A$1:$C$273,3,FALSE))=TRUE,"",VLOOKUP(C18,'名簿'!$A$1:$C$273,3,FALSE))</f>
        <v>高松一</v>
      </c>
      <c r="G18" s="191" t="s">
        <v>2</v>
      </c>
      <c r="H18" s="7"/>
      <c r="I18" s="7"/>
      <c r="J18" s="16"/>
      <c r="K18" s="7"/>
      <c r="L18" s="7"/>
      <c r="M18" s="7"/>
      <c r="Q18" s="200"/>
      <c r="R18" s="200"/>
      <c r="T18" s="200"/>
      <c r="U18" s="200"/>
      <c r="Y18" s="7"/>
      <c r="Z18" s="7"/>
      <c r="AA18" s="7"/>
      <c r="AB18" s="15"/>
      <c r="AC18" s="7"/>
      <c r="AD18" s="7"/>
      <c r="AE18" s="156">
        <f>VLOOKUP(AJ18,'勝ち上がり'!$L$2:$M$257,2,FALSE)</f>
        <v>18</v>
      </c>
      <c r="AF18" s="154" t="str">
        <f>IF(ISERROR(VLOOKUP(AE18,'名簿'!$A$1:$C$273,2,FALSE))=TRUE,"",VLOOKUP(AE18,'名簿'!$A$1:$C$273,2,FALSE))</f>
        <v>浜　崎</v>
      </c>
      <c r="AG18" s="191" t="s">
        <v>1</v>
      </c>
      <c r="AH18" s="155" t="str">
        <f>IF(ISERROR(VLOOKUP(AE18,'名簿'!$A$1:$C$273,3,FALSE))=TRUE,"",VLOOKUP(AE18,'名簿'!$A$1:$C$273,3,FALSE))</f>
        <v>高中央</v>
      </c>
      <c r="AI18" s="191" t="s">
        <v>2</v>
      </c>
      <c r="AJ18" s="190">
        <v>15</v>
      </c>
    </row>
    <row r="19" spans="2:36" ht="21.75" customHeight="1" thickBot="1">
      <c r="B19" s="194"/>
      <c r="C19" s="156"/>
      <c r="D19" s="154"/>
      <c r="E19" s="191"/>
      <c r="F19" s="155"/>
      <c r="G19" s="191"/>
      <c r="H19" s="10"/>
      <c r="I19" s="82"/>
      <c r="J19" s="16"/>
      <c r="K19" s="7"/>
      <c r="L19" s="7"/>
      <c r="M19" s="7"/>
      <c r="Y19" s="7"/>
      <c r="Z19" s="7"/>
      <c r="AA19" s="7"/>
      <c r="AB19" s="15"/>
      <c r="AC19" s="82"/>
      <c r="AD19" s="12"/>
      <c r="AE19" s="156"/>
      <c r="AF19" s="154"/>
      <c r="AG19" s="191"/>
      <c r="AH19" s="155"/>
      <c r="AI19" s="191"/>
      <c r="AJ19" s="190"/>
    </row>
    <row r="20" spans="2:36" ht="21.75" customHeight="1" thickBot="1" thickTop="1">
      <c r="B20" s="194">
        <v>8</v>
      </c>
      <c r="C20" s="156">
        <f>VLOOKUP(B20,'勝ち上がり'!$L$2:$M$257,2,FALSE)</f>
        <v>29</v>
      </c>
      <c r="D20" s="154" t="str">
        <f>IF(ISERROR(VLOOKUP(C20,'名簿'!$A$1:$C$273,2,FALSE))=TRUE,"",VLOOKUP(C20,'名簿'!$A$1:$C$273,2,FALSE))</f>
        <v>藪　内</v>
      </c>
      <c r="E20" s="191" t="s">
        <v>1</v>
      </c>
      <c r="F20" s="155" t="str">
        <f>IF(ISERROR(VLOOKUP(C20,'名簿'!$A$1:$C$273,3,FALSE))=TRUE,"",VLOOKUP(C20,'名簿'!$A$1:$C$273,3,FALSE))</f>
        <v>高松商</v>
      </c>
      <c r="G20" s="191" t="s">
        <v>2</v>
      </c>
      <c r="H20" s="80"/>
      <c r="I20" s="83"/>
      <c r="J20" s="7"/>
      <c r="K20" s="7"/>
      <c r="L20" s="7"/>
      <c r="M20" s="7"/>
      <c r="Y20" s="7"/>
      <c r="Z20" s="7"/>
      <c r="AA20" s="7"/>
      <c r="AB20" s="7"/>
      <c r="AC20" s="86"/>
      <c r="AD20" s="80"/>
      <c r="AE20" s="156">
        <f>VLOOKUP(AJ20,'勝ち上がり'!$L$2:$M$257,2,FALSE)</f>
        <v>63</v>
      </c>
      <c r="AF20" s="154" t="str">
        <f>IF(ISERROR(VLOOKUP(AE20,'名簿'!$A$1:$C$273,2,FALSE))=TRUE,"",VLOOKUP(AE20,'名簿'!$A$1:$C$273,2,FALSE))</f>
        <v>川　口</v>
      </c>
      <c r="AG20" s="191" t="s">
        <v>1</v>
      </c>
      <c r="AH20" s="155" t="str">
        <f>IF(ISERROR(VLOOKUP(AE20,'名簿'!$A$1:$C$273,3,FALSE))=TRUE,"",VLOOKUP(AE20,'名簿'!$A$1:$C$273,3,FALSE))</f>
        <v>土　庄</v>
      </c>
      <c r="AI20" s="191" t="s">
        <v>2</v>
      </c>
      <c r="AJ20" s="190">
        <v>16</v>
      </c>
    </row>
    <row r="21" spans="2:36" ht="21.75" customHeight="1" thickTop="1">
      <c r="B21" s="194"/>
      <c r="C21" s="156"/>
      <c r="D21" s="154"/>
      <c r="E21" s="191"/>
      <c r="F21" s="155"/>
      <c r="G21" s="191"/>
      <c r="H21" s="7"/>
      <c r="I21" s="7"/>
      <c r="J21" s="7"/>
      <c r="K21" s="7"/>
      <c r="L21" s="7"/>
      <c r="M21" s="7"/>
      <c r="Y21" s="7"/>
      <c r="Z21" s="7"/>
      <c r="AA21" s="7"/>
      <c r="AB21" s="7"/>
      <c r="AC21" s="7"/>
      <c r="AD21" s="7"/>
      <c r="AE21" s="156"/>
      <c r="AF21" s="154"/>
      <c r="AG21" s="191"/>
      <c r="AH21" s="155"/>
      <c r="AI21" s="191"/>
      <c r="AJ21" s="190"/>
    </row>
    <row r="22" spans="4:35" ht="21.75" customHeight="1">
      <c r="D22" s="132"/>
      <c r="E22" s="97"/>
      <c r="F22" s="133"/>
      <c r="G22" s="97"/>
      <c r="AE22" s="2"/>
      <c r="AG22" s="97"/>
      <c r="AI22" s="97"/>
    </row>
    <row r="23" spans="4:36" ht="21.75" customHeight="1">
      <c r="D23" s="132"/>
      <c r="E23" s="97"/>
      <c r="F23" s="133"/>
      <c r="G23" s="97"/>
      <c r="I23" s="148" t="s">
        <v>302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6"/>
      <c r="AE23" s="3"/>
      <c r="AF23" s="3"/>
      <c r="AG23" s="134"/>
      <c r="AH23" s="3"/>
      <c r="AI23" s="134"/>
      <c r="AJ23" s="3"/>
    </row>
    <row r="24" spans="4:36" ht="21.75" customHeight="1">
      <c r="D24" s="132"/>
      <c r="E24" s="97"/>
      <c r="F24" s="133"/>
      <c r="G24" s="97"/>
      <c r="AD24" s="6"/>
      <c r="AE24" s="3"/>
      <c r="AF24" s="3"/>
      <c r="AG24" s="134"/>
      <c r="AH24" s="3"/>
      <c r="AI24" s="134"/>
      <c r="AJ24" s="3"/>
    </row>
    <row r="25" spans="2:36" ht="21.75" customHeight="1" thickBot="1">
      <c r="B25" s="194">
        <v>1</v>
      </c>
      <c r="C25" s="156">
        <f>VLOOKUP(B25,'勝ち上がり'!$N$2:$O$257,2,FALSE)</f>
        <v>49</v>
      </c>
      <c r="D25" s="154" t="str">
        <f>IF(ISERROR(VLOOKUP(C25,'名簿'!$A$1:$C$273,2,FALSE))=TRUE,"",VLOOKUP(C25,'名簿'!$A$1:$C$273,2,FALSE))</f>
        <v>池　内</v>
      </c>
      <c r="E25" s="191" t="s">
        <v>1</v>
      </c>
      <c r="F25" s="155" t="str">
        <f>IF(ISERROR(VLOOKUP(C25,'名簿'!$A$1:$C$273,3,FALSE))=TRUE,"",VLOOKUP(C25,'名簿'!$A$1:$C$273,3,FALSE))</f>
        <v>高松商</v>
      </c>
      <c r="G25" s="191" t="s">
        <v>2</v>
      </c>
      <c r="H25" s="80"/>
      <c r="I25" s="7"/>
      <c r="J25" s="7"/>
      <c r="K25" s="7"/>
      <c r="L25" s="7"/>
      <c r="M25" s="7"/>
      <c r="Y25" s="7"/>
      <c r="Z25" s="7"/>
      <c r="AA25" s="7"/>
      <c r="AB25" s="7"/>
      <c r="AC25" s="7"/>
      <c r="AD25" s="80"/>
      <c r="AE25" s="156">
        <f>VLOOKUP(AJ25,'勝ち上がり'!$N$2:$O$257,2,FALSE)</f>
        <v>14</v>
      </c>
      <c r="AF25" s="154" t="str">
        <f>IF(ISERROR(VLOOKUP(AE25,'名簿'!$A$1:$C$273,2,FALSE))=TRUE,"",VLOOKUP(AE25,'名簿'!$A$1:$C$273,2,FALSE))</f>
        <v>臼　杵</v>
      </c>
      <c r="AG25" s="191" t="s">
        <v>1</v>
      </c>
      <c r="AH25" s="155" t="str">
        <f>IF(ISERROR(VLOOKUP(AE25,'名簿'!$A$1:$C$273,3,FALSE))=TRUE,"",VLOOKUP(AE25,'名簿'!$A$1:$C$273,3,FALSE))</f>
        <v>高松商</v>
      </c>
      <c r="AI25" s="191" t="s">
        <v>2</v>
      </c>
      <c r="AJ25" s="194">
        <v>5</v>
      </c>
    </row>
    <row r="26" spans="2:36" ht="21.75" customHeight="1" thickBot="1" thickTop="1">
      <c r="B26" s="194"/>
      <c r="C26" s="156"/>
      <c r="D26" s="154"/>
      <c r="E26" s="191"/>
      <c r="F26" s="155"/>
      <c r="G26" s="191"/>
      <c r="H26" s="7"/>
      <c r="I26" s="81"/>
      <c r="J26" s="7"/>
      <c r="K26" s="7"/>
      <c r="L26" s="7"/>
      <c r="M26" s="7"/>
      <c r="Y26" s="7"/>
      <c r="Z26" s="7"/>
      <c r="AA26" s="7"/>
      <c r="AB26" s="7"/>
      <c r="AC26" s="87"/>
      <c r="AD26" s="7"/>
      <c r="AE26" s="156"/>
      <c r="AF26" s="154"/>
      <c r="AG26" s="191"/>
      <c r="AH26" s="155"/>
      <c r="AI26" s="191"/>
      <c r="AJ26" s="194"/>
    </row>
    <row r="27" spans="2:36" ht="21.75" customHeight="1" thickTop="1">
      <c r="B27" s="194">
        <v>2</v>
      </c>
      <c r="C27" s="156">
        <f>VLOOKUP(B27,'勝ち上がり'!$N$2:$O$257,2,FALSE)</f>
        <v>24</v>
      </c>
      <c r="D27" s="154" t="str">
        <f>IF(ISERROR(VLOOKUP(C27,'名簿'!$A$1:$C$273,2,FALSE))=TRUE,"",VLOOKUP(C27,'名簿'!$A$1:$C$273,2,FALSE))</f>
        <v>中　村</v>
      </c>
      <c r="E27" s="191" t="s">
        <v>1</v>
      </c>
      <c r="F27" s="155" t="str">
        <f>IF(ISERROR(VLOOKUP(C27,'名簿'!$A$1:$C$273,3,FALSE))=TRUE,"",VLOOKUP(C27,'名簿'!$A$1:$C$273,3,FALSE))</f>
        <v>高中央</v>
      </c>
      <c r="G27" s="191" t="s">
        <v>2</v>
      </c>
      <c r="H27" s="11"/>
      <c r="I27" s="19"/>
      <c r="J27" s="7"/>
      <c r="K27" s="7"/>
      <c r="L27" s="7"/>
      <c r="M27" s="7"/>
      <c r="Y27" s="7"/>
      <c r="Z27" s="7"/>
      <c r="AA27" s="7"/>
      <c r="AB27" s="15"/>
      <c r="AC27" s="15"/>
      <c r="AD27" s="14"/>
      <c r="AE27" s="156">
        <f>VLOOKUP(AJ27,'勝ち上がり'!$N$2:$O$257,2,FALSE)</f>
        <v>6</v>
      </c>
      <c r="AF27" s="154" t="str">
        <f>IF(ISERROR(VLOOKUP(AE27,'名簿'!$A$1:$C$273,2,FALSE))=TRUE,"",VLOOKUP(AE27,'名簿'!$A$1:$C$273,2,FALSE))</f>
        <v>山　下</v>
      </c>
      <c r="AG27" s="191" t="s">
        <v>1</v>
      </c>
      <c r="AH27" s="155" t="str">
        <f>IF(ISERROR(VLOOKUP(AE27,'名簿'!$A$1:$C$273,3,FALSE))=TRUE,"",VLOOKUP(AE27,'名簿'!$A$1:$C$273,3,FALSE))</f>
        <v>高中央</v>
      </c>
      <c r="AI27" s="191" t="s">
        <v>2</v>
      </c>
      <c r="AJ27" s="194">
        <v>6</v>
      </c>
    </row>
    <row r="28" spans="2:36" ht="21.75" customHeight="1" thickBot="1">
      <c r="B28" s="194"/>
      <c r="C28" s="156"/>
      <c r="D28" s="154"/>
      <c r="E28" s="191"/>
      <c r="F28" s="155"/>
      <c r="G28" s="191"/>
      <c r="H28" s="7"/>
      <c r="I28" s="15"/>
      <c r="J28" s="14"/>
      <c r="K28" s="9"/>
      <c r="L28" s="11"/>
      <c r="M28" s="9"/>
      <c r="N28" s="20"/>
      <c r="O28" s="20"/>
      <c r="P28" s="20"/>
      <c r="Q28" s="71"/>
      <c r="R28" s="105"/>
      <c r="S28" s="20"/>
      <c r="T28" s="71"/>
      <c r="U28" s="72"/>
      <c r="V28" s="20"/>
      <c r="W28" s="20"/>
      <c r="X28" s="20"/>
      <c r="Y28" s="9"/>
      <c r="Z28" s="81"/>
      <c r="AA28" s="80"/>
      <c r="AB28" s="78"/>
      <c r="AC28" s="7"/>
      <c r="AD28" s="17"/>
      <c r="AE28" s="156"/>
      <c r="AF28" s="154"/>
      <c r="AG28" s="191"/>
      <c r="AH28" s="155"/>
      <c r="AI28" s="191"/>
      <c r="AJ28" s="194"/>
    </row>
    <row r="29" spans="2:36" ht="21.75" customHeight="1" thickBot="1" thickTop="1">
      <c r="B29" s="194">
        <v>3</v>
      </c>
      <c r="C29" s="156">
        <f>VLOOKUP(B29,'勝ち上がり'!$N$2:$O$257,2,FALSE)</f>
        <v>12</v>
      </c>
      <c r="D29" s="154" t="str">
        <f>IF(ISERROR(VLOOKUP(C29,'名簿'!$A$1:$C$273,2,FALSE))=TRUE,"",VLOOKUP(C29,'名簿'!$A$1:$C$273,2,FALSE))</f>
        <v>川　村</v>
      </c>
      <c r="E29" s="191" t="s">
        <v>1</v>
      </c>
      <c r="F29" s="155" t="str">
        <f>IF(ISERROR(VLOOKUP(C29,'名簿'!$A$1:$C$273,3,FALSE))=TRUE,"",VLOOKUP(C29,'名簿'!$A$1:$C$273,3,FALSE))</f>
        <v>高松西</v>
      </c>
      <c r="G29" s="191" t="s">
        <v>2</v>
      </c>
      <c r="H29" s="80"/>
      <c r="I29" s="7"/>
      <c r="J29" s="88"/>
      <c r="K29" s="7"/>
      <c r="L29" s="7"/>
      <c r="M29" s="7"/>
      <c r="Q29" s="25"/>
      <c r="R29" s="25"/>
      <c r="T29" s="25"/>
      <c r="U29" s="25"/>
      <c r="Y29" s="7"/>
      <c r="Z29" s="7"/>
      <c r="AA29" s="7"/>
      <c r="AB29" s="90"/>
      <c r="AC29" s="7"/>
      <c r="AD29" s="80"/>
      <c r="AE29" s="156">
        <f>VLOOKUP(AJ29,'勝ち上がり'!$N$2:$O$257,2,FALSE)</f>
        <v>10</v>
      </c>
      <c r="AF29" s="154" t="str">
        <f>IF(ISERROR(VLOOKUP(AE29,'名簿'!$A$1:$C$273,2,FALSE))=TRUE,"",VLOOKUP(AE29,'名簿'!$A$1:$C$273,2,FALSE))</f>
        <v>松　永</v>
      </c>
      <c r="AG29" s="191" t="s">
        <v>1</v>
      </c>
      <c r="AH29" s="155" t="str">
        <f>IF(ISERROR(VLOOKUP(AE29,'名簿'!$A$1:$C$273,3,FALSE))=TRUE,"",VLOOKUP(AE29,'名簿'!$A$1:$C$273,3,FALSE))</f>
        <v>高松商</v>
      </c>
      <c r="AI29" s="191" t="s">
        <v>2</v>
      </c>
      <c r="AJ29" s="194">
        <v>7</v>
      </c>
    </row>
    <row r="30" spans="2:36" ht="21.75" customHeight="1" thickBot="1" thickTop="1">
      <c r="B30" s="194"/>
      <c r="C30" s="156"/>
      <c r="D30" s="154"/>
      <c r="E30" s="191"/>
      <c r="F30" s="155"/>
      <c r="G30" s="191"/>
      <c r="H30" s="7"/>
      <c r="I30" s="81"/>
      <c r="J30" s="88"/>
      <c r="K30" s="7"/>
      <c r="L30" s="7"/>
      <c r="M30" s="7"/>
      <c r="Q30" s="22"/>
      <c r="R30" s="25"/>
      <c r="T30" s="22"/>
      <c r="U30" s="25"/>
      <c r="Y30" s="7"/>
      <c r="Z30" s="7"/>
      <c r="AA30" s="7"/>
      <c r="AB30" s="90"/>
      <c r="AC30" s="87"/>
      <c r="AD30" s="7"/>
      <c r="AE30" s="156"/>
      <c r="AF30" s="154"/>
      <c r="AG30" s="191"/>
      <c r="AH30" s="155"/>
      <c r="AI30" s="191"/>
      <c r="AJ30" s="194"/>
    </row>
    <row r="31" spans="2:36" ht="21.75" customHeight="1" thickTop="1">
      <c r="B31" s="194">
        <v>4</v>
      </c>
      <c r="C31" s="156">
        <f>VLOOKUP(B31,'勝ち上がり'!$N$2:$O$257,2,FALSE)</f>
        <v>77</v>
      </c>
      <c r="D31" s="154" t="str">
        <f>IF(ISERROR(VLOOKUP(C31,'名簿'!$A$1:$C$273,2,FALSE))=TRUE,"",VLOOKUP(C31,'名簿'!$A$1:$C$273,2,FALSE))</f>
        <v>白　石</v>
      </c>
      <c r="E31" s="191" t="s">
        <v>1</v>
      </c>
      <c r="F31" s="155" t="str">
        <f>IF(ISERROR(VLOOKUP(C31,'名簿'!$A$1:$C$273,3,FALSE))=TRUE,"",VLOOKUP(C31,'名簿'!$A$1:$C$273,3,FALSE))</f>
        <v>高松西</v>
      </c>
      <c r="G31" s="191" t="s">
        <v>2</v>
      </c>
      <c r="H31" s="11"/>
      <c r="I31" s="16"/>
      <c r="J31" s="7"/>
      <c r="K31" s="7"/>
      <c r="L31" s="7"/>
      <c r="M31" s="7"/>
      <c r="O31" s="24">
        <f>IF(Q28="","",IF(Q28&gt;T28,1,0)+IF(Q30&gt;T30,1,0)+IF(Q32&gt;T32,1,0)+IF(#REF!&gt;#REF!,1,0)+IF(#REF!&gt;#REF!,1,0))</f>
      </c>
      <c r="P31" s="24"/>
      <c r="Q31" s="25"/>
      <c r="R31" s="25"/>
      <c r="T31" s="25"/>
      <c r="U31" s="25"/>
      <c r="V31" s="24">
        <f>IF(Q28="","",IF(Q28&lt;T28,1,0)+IF(Q30&lt;T30,1,0)+IF(Q32&lt;T32,1,0)+IF(#REF!&lt;#REF!,1,0)+IF(#REF!&lt;#REF!,1,0))</f>
      </c>
      <c r="W31" s="24"/>
      <c r="Y31" s="7"/>
      <c r="Z31" s="7"/>
      <c r="AA31" s="7"/>
      <c r="AB31" s="7"/>
      <c r="AC31" s="15"/>
      <c r="AD31" s="14"/>
      <c r="AE31" s="156">
        <f>VLOOKUP(AJ31,'勝ち上がり'!$N$2:$O$257,2,FALSE)</f>
        <v>50</v>
      </c>
      <c r="AF31" s="154" t="str">
        <f>IF(ISERROR(VLOOKUP(AE31,'名簿'!$A$1:$C$273,2,FALSE))=TRUE,"",VLOOKUP(AE31,'名簿'!$A$1:$C$273,2,FALSE))</f>
        <v>榊　原</v>
      </c>
      <c r="AG31" s="191" t="s">
        <v>1</v>
      </c>
      <c r="AH31" s="155" t="str">
        <f>IF(ISERROR(VLOOKUP(AE31,'名簿'!$A$1:$C$273,3,FALSE))=TRUE,"",VLOOKUP(AE31,'名簿'!$A$1:$C$273,3,FALSE))</f>
        <v>高松商</v>
      </c>
      <c r="AI31" s="191" t="s">
        <v>2</v>
      </c>
      <c r="AJ31" s="194">
        <v>8</v>
      </c>
    </row>
    <row r="32" spans="2:36" ht="21.75" customHeight="1">
      <c r="B32" s="194"/>
      <c r="C32" s="156"/>
      <c r="D32" s="154"/>
      <c r="E32" s="191"/>
      <c r="F32" s="155"/>
      <c r="G32" s="191"/>
      <c r="H32" s="7"/>
      <c r="I32" s="7"/>
      <c r="J32" s="7"/>
      <c r="K32" s="7"/>
      <c r="L32" s="7"/>
      <c r="M32" s="7"/>
      <c r="O32" s="24"/>
      <c r="P32" s="24"/>
      <c r="Q32" s="22"/>
      <c r="R32" s="25"/>
      <c r="T32" s="22"/>
      <c r="U32" s="25"/>
      <c r="V32" s="24"/>
      <c r="W32" s="24"/>
      <c r="Y32" s="7"/>
      <c r="Z32" s="7"/>
      <c r="AA32" s="7"/>
      <c r="AB32" s="7"/>
      <c r="AC32" s="7"/>
      <c r="AD32" s="17"/>
      <c r="AE32" s="156"/>
      <c r="AF32" s="154"/>
      <c r="AG32" s="191"/>
      <c r="AH32" s="155"/>
      <c r="AI32" s="191"/>
      <c r="AJ32" s="194"/>
    </row>
    <row r="33" spans="4:36" ht="21.75" customHeight="1">
      <c r="D33" s="132"/>
      <c r="E33" s="97"/>
      <c r="F33" s="133"/>
      <c r="G33" s="97"/>
      <c r="H33" s="7"/>
      <c r="I33" s="7"/>
      <c r="J33" s="7"/>
      <c r="K33" s="7"/>
      <c r="L33" s="7"/>
      <c r="M33" s="7"/>
      <c r="O33" s="24"/>
      <c r="P33" s="24"/>
      <c r="Q33" s="22"/>
      <c r="R33" s="25"/>
      <c r="T33" s="22"/>
      <c r="U33" s="25"/>
      <c r="V33" s="24"/>
      <c r="W33" s="24"/>
      <c r="Y33" s="7"/>
      <c r="Z33" s="7"/>
      <c r="AA33" s="7"/>
      <c r="AB33" s="7"/>
      <c r="AC33" s="7"/>
      <c r="AD33" s="7"/>
      <c r="AE33" s="2"/>
      <c r="AF33" s="132"/>
      <c r="AG33" s="97"/>
      <c r="AH33" s="133"/>
      <c r="AI33" s="97"/>
      <c r="AJ33" s="1"/>
    </row>
    <row r="34" spans="4:36" ht="21.75" customHeight="1">
      <c r="D34" s="132"/>
      <c r="E34" s="97"/>
      <c r="F34" s="133"/>
      <c r="G34" s="97"/>
      <c r="I34" s="148" t="s">
        <v>301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3"/>
      <c r="AE34" s="3"/>
      <c r="AF34" s="140"/>
      <c r="AG34" s="134"/>
      <c r="AH34" s="140"/>
      <c r="AI34" s="134"/>
      <c r="AJ34" s="3"/>
    </row>
    <row r="35" spans="4:36" ht="21.75" customHeight="1">
      <c r="D35" s="132"/>
      <c r="E35" s="97"/>
      <c r="F35" s="133"/>
      <c r="G35" s="97"/>
      <c r="AB35" s="6"/>
      <c r="AC35" s="3"/>
      <c r="AD35" s="3"/>
      <c r="AE35" s="3"/>
      <c r="AF35" s="140"/>
      <c r="AG35" s="134"/>
      <c r="AH35" s="140"/>
      <c r="AI35" s="134"/>
      <c r="AJ35" s="3"/>
    </row>
    <row r="36" spans="2:36" ht="21.75" customHeight="1" thickBot="1">
      <c r="B36" s="194">
        <v>1</v>
      </c>
      <c r="C36" s="156">
        <f>VLOOKUP(B36,'勝ち上がり'!$R$2:$S$5,2,FALSE)</f>
        <v>8</v>
      </c>
      <c r="D36" s="154" t="str">
        <f>IF(ISERROR(VLOOKUP(C36,'名簿'!$A$1:$C$273,2,FALSE))=TRUE,"",VLOOKUP(C36,'名簿'!$A$1:$C$273,2,FALSE))</f>
        <v>平　井</v>
      </c>
      <c r="E36" s="191" t="s">
        <v>1</v>
      </c>
      <c r="F36" s="155" t="str">
        <f>IF(ISERROR(VLOOKUP(C36,'名簿'!$A$1:$C$273,3,FALSE))=TRUE,"",VLOOKUP(C36,'名簿'!$A$1:$C$273,3,FALSE))</f>
        <v>高松商</v>
      </c>
      <c r="G36" s="191" t="s">
        <v>2</v>
      </c>
      <c r="H36" s="80"/>
      <c r="I36" s="7"/>
      <c r="J36" s="7"/>
      <c r="K36" s="7"/>
      <c r="L36" s="7"/>
      <c r="M36" s="7"/>
      <c r="Y36" s="7"/>
      <c r="Z36" s="7"/>
      <c r="AA36" s="7"/>
      <c r="AB36" s="7"/>
      <c r="AC36" s="7"/>
      <c r="AD36" s="80"/>
      <c r="AE36" s="156">
        <f>VLOOKUP(AJ36,'勝ち上がり'!$R$2:$S$5,2,FALSE)</f>
        <v>11</v>
      </c>
      <c r="AF36" s="154" t="str">
        <f>IF(ISERROR(VLOOKUP(AE36,'名簿'!$A$1:$C$273,2,FALSE))=TRUE,"",VLOOKUP(AE36,'名簿'!$A$1:$C$273,2,FALSE))</f>
        <v>石　川</v>
      </c>
      <c r="AG36" s="191" t="s">
        <v>1</v>
      </c>
      <c r="AH36" s="155" t="str">
        <f>IF(ISERROR(VLOOKUP(AE36,'名簿'!$A$1:$C$273,3,FALSE))=TRUE,"",VLOOKUP(AE36,'名簿'!$A$1:$C$273,3,FALSE))</f>
        <v>高松商</v>
      </c>
      <c r="AI36" s="191" t="s">
        <v>2</v>
      </c>
      <c r="AJ36" s="194">
        <v>3</v>
      </c>
    </row>
    <row r="37" spans="2:36" ht="21.75" customHeight="1" thickBot="1" thickTop="1">
      <c r="B37" s="194"/>
      <c r="C37" s="156"/>
      <c r="D37" s="154"/>
      <c r="E37" s="191"/>
      <c r="F37" s="155"/>
      <c r="G37" s="191"/>
      <c r="H37" s="7"/>
      <c r="I37" s="138"/>
      <c r="J37" s="9"/>
      <c r="K37" s="9"/>
      <c r="L37" s="11"/>
      <c r="M37" s="9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  <c r="Z37" s="81"/>
      <c r="AA37" s="80"/>
      <c r="AB37" s="80"/>
      <c r="AC37" s="87"/>
      <c r="AD37" s="7"/>
      <c r="AE37" s="156"/>
      <c r="AF37" s="154"/>
      <c r="AG37" s="191"/>
      <c r="AH37" s="155"/>
      <c r="AI37" s="191"/>
      <c r="AJ37" s="194"/>
    </row>
    <row r="38" spans="2:36" ht="21.75" customHeight="1" thickTop="1">
      <c r="B38" s="194">
        <v>2</v>
      </c>
      <c r="C38" s="156">
        <f>VLOOKUP(B38,'勝ち上がり'!$R$2:$S$5,2,FALSE)</f>
        <v>5</v>
      </c>
      <c r="D38" s="154" t="str">
        <f>IF(ISERROR(VLOOKUP(C38,'名簿'!$A$1:$C$273,2,FALSE))=TRUE,"",VLOOKUP(C38,'名簿'!$A$1:$C$273,2,FALSE))</f>
        <v>筒　井</v>
      </c>
      <c r="E38" s="191" t="s">
        <v>1</v>
      </c>
      <c r="F38" s="155" t="str">
        <f>IF(ISERROR(VLOOKUP(C38,'名簿'!$A$1:$C$273,3,FALSE))=TRUE,"",VLOOKUP(C38,'名簿'!$A$1:$C$273,3,FALSE))</f>
        <v>高松商</v>
      </c>
      <c r="G38" s="191" t="s">
        <v>2</v>
      </c>
      <c r="H38" s="11"/>
      <c r="I38" s="16"/>
      <c r="J38" s="7"/>
      <c r="K38" s="7"/>
      <c r="L38" s="199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7"/>
      <c r="AB38" s="7"/>
      <c r="AC38" s="15"/>
      <c r="AD38" s="14"/>
      <c r="AE38" s="156">
        <f>VLOOKUP(AJ38,'勝ち上がり'!$R$2:$S$5,2,FALSE)</f>
        <v>98</v>
      </c>
      <c r="AF38" s="154" t="str">
        <f>IF(ISERROR(VLOOKUP(AE38,'名簿'!$A$1:$C$273,2,FALSE))=TRUE,"",VLOOKUP(AE38,'名簿'!$A$1:$C$273,2,FALSE))</f>
        <v>山　下</v>
      </c>
      <c r="AG38" s="191" t="s">
        <v>1</v>
      </c>
      <c r="AH38" s="155" t="str">
        <f>IF(ISERROR(VLOOKUP(AE38,'名簿'!$A$1:$C$273,3,FALSE))=TRUE,"",VLOOKUP(AE38,'名簿'!$A$1:$C$273,3,FALSE))</f>
        <v>三本松</v>
      </c>
      <c r="AI38" s="191" t="s">
        <v>2</v>
      </c>
      <c r="AJ38" s="194">
        <v>4</v>
      </c>
    </row>
    <row r="39" spans="2:36" ht="21.75" customHeight="1">
      <c r="B39" s="194"/>
      <c r="C39" s="156"/>
      <c r="D39" s="154"/>
      <c r="E39" s="191"/>
      <c r="F39" s="155"/>
      <c r="G39" s="191"/>
      <c r="H39" s="7"/>
      <c r="I39" s="7"/>
      <c r="J39" s="7"/>
      <c r="K39" s="7"/>
      <c r="L39" s="7"/>
      <c r="M39" s="7"/>
      <c r="Q39" s="22"/>
      <c r="R39" s="25"/>
      <c r="T39" s="22"/>
      <c r="U39" s="25"/>
      <c r="Y39" s="7"/>
      <c r="Z39" s="7"/>
      <c r="AA39" s="7"/>
      <c r="AB39" s="7"/>
      <c r="AC39" s="7"/>
      <c r="AD39" s="17"/>
      <c r="AE39" s="156"/>
      <c r="AF39" s="154"/>
      <c r="AG39" s="191"/>
      <c r="AH39" s="155"/>
      <c r="AI39" s="191"/>
      <c r="AJ39" s="194"/>
    </row>
    <row r="40" spans="4:36" ht="21.75" customHeight="1">
      <c r="D40" s="132"/>
      <c r="E40" s="97"/>
      <c r="F40" s="133"/>
      <c r="G40" s="9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B40" s="6"/>
      <c r="AC40" s="3"/>
      <c r="AD40" s="3"/>
      <c r="AE40" s="2"/>
      <c r="AF40" s="132"/>
      <c r="AG40" s="97"/>
      <c r="AH40" s="133"/>
      <c r="AI40" s="97"/>
      <c r="AJ40" s="1"/>
    </row>
    <row r="41" spans="4:36" ht="21.75" customHeight="1">
      <c r="D41" s="132"/>
      <c r="E41" s="97"/>
      <c r="F41" s="133"/>
      <c r="G41" s="97"/>
      <c r="I41" s="148" t="s">
        <v>300</v>
      </c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3"/>
      <c r="AE41" s="3"/>
      <c r="AF41" s="140"/>
      <c r="AG41" s="134"/>
      <c r="AH41" s="140"/>
      <c r="AI41" s="134"/>
      <c r="AJ41" s="3"/>
    </row>
    <row r="42" spans="4:36" ht="21.75" customHeight="1">
      <c r="D42" s="132"/>
      <c r="E42" s="97"/>
      <c r="F42" s="133"/>
      <c r="G42" s="97"/>
      <c r="AB42" s="6"/>
      <c r="AC42" s="3"/>
      <c r="AD42" s="3"/>
      <c r="AE42" s="3"/>
      <c r="AF42" s="140"/>
      <c r="AG42" s="134"/>
      <c r="AH42" s="140"/>
      <c r="AI42" s="134"/>
      <c r="AJ42" s="3"/>
    </row>
    <row r="43" spans="2:36" ht="21.75" customHeight="1" thickBot="1">
      <c r="B43" s="194">
        <v>1</v>
      </c>
      <c r="C43" s="156">
        <f>VLOOKUP(B43,'勝ち上がり'!$T$2:$U$5,2,FALSE)</f>
        <v>4</v>
      </c>
      <c r="D43" s="154" t="str">
        <f>IF(ISERROR(VLOOKUP(C43,'名簿'!$A$1:$C$273,2,FALSE))=TRUE,"",VLOOKUP(C43,'名簿'!$A$1:$C$273,2,FALSE))</f>
        <v>前　山</v>
      </c>
      <c r="E43" s="191" t="s">
        <v>1</v>
      </c>
      <c r="F43" s="155" t="str">
        <f>IF(ISERROR(VLOOKUP(C43,'名簿'!$A$1:$C$273,3,FALSE))=TRUE,"",VLOOKUP(C43,'名簿'!$A$1:$C$273,3,FALSE))</f>
        <v>高中央</v>
      </c>
      <c r="G43" s="191" t="s">
        <v>2</v>
      </c>
      <c r="H43" s="80"/>
      <c r="I43" s="80"/>
      <c r="J43" s="80"/>
      <c r="K43" s="80"/>
      <c r="L43" s="87"/>
      <c r="M43" s="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  <c r="Z43" s="14"/>
      <c r="AA43" s="9"/>
      <c r="AB43" s="9"/>
      <c r="AC43" s="9"/>
      <c r="AD43" s="9"/>
      <c r="AE43" s="156">
        <f>VLOOKUP(AJ43,'勝ち上がり'!$T$2:$U$5,2,FALSE)</f>
        <v>3</v>
      </c>
      <c r="AF43" s="154" t="str">
        <f>IF(ISERROR(VLOOKUP(AE43,'名簿'!$A$1:$C$273,2,FALSE))=TRUE,"",VLOOKUP(AE43,'名簿'!$A$1:$C$273,2,FALSE))</f>
        <v>湯之上</v>
      </c>
      <c r="AG43" s="191" t="s">
        <v>1</v>
      </c>
      <c r="AH43" s="155" t="str">
        <f>IF(ISERROR(VLOOKUP(AE43,'名簿'!$A$1:$C$273,3,FALSE))=TRUE,"",VLOOKUP(AE43,'名簿'!$A$1:$C$273,3,FALSE))</f>
        <v>尽　誠</v>
      </c>
      <c r="AI43" s="191" t="s">
        <v>2</v>
      </c>
      <c r="AJ43" s="194">
        <v>2</v>
      </c>
    </row>
    <row r="44" spans="2:36" ht="21.75" customHeight="1" thickTop="1">
      <c r="B44" s="194"/>
      <c r="C44" s="156"/>
      <c r="D44" s="154"/>
      <c r="E44" s="191"/>
      <c r="F44" s="155"/>
      <c r="G44" s="191"/>
      <c r="H44" s="7"/>
      <c r="I44" s="7"/>
      <c r="J44" s="7"/>
      <c r="K44" s="7"/>
      <c r="L44" s="199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7"/>
      <c r="AB44" s="7"/>
      <c r="AC44" s="7"/>
      <c r="AD44" s="7"/>
      <c r="AE44" s="156"/>
      <c r="AF44" s="154"/>
      <c r="AG44" s="191"/>
      <c r="AH44" s="155"/>
      <c r="AI44" s="191"/>
      <c r="AJ44" s="194"/>
    </row>
  </sheetData>
  <mergeCells count="194">
    <mergeCell ref="AE27:AE28"/>
    <mergeCell ref="AE29:AE30"/>
    <mergeCell ref="AE31:AE32"/>
    <mergeCell ref="C36:C37"/>
    <mergeCell ref="AE36:AE37"/>
    <mergeCell ref="C27:C28"/>
    <mergeCell ref="C29:C30"/>
    <mergeCell ref="C31:C32"/>
    <mergeCell ref="G31:G32"/>
    <mergeCell ref="F31:F32"/>
    <mergeCell ref="C20:C21"/>
    <mergeCell ref="AE8:AE9"/>
    <mergeCell ref="AE10:AE11"/>
    <mergeCell ref="AE12:AE13"/>
    <mergeCell ref="AE14:AE15"/>
    <mergeCell ref="AE16:AE17"/>
    <mergeCell ref="AE18:AE19"/>
    <mergeCell ref="AE20:AE21"/>
    <mergeCell ref="C12:C13"/>
    <mergeCell ref="C14:C15"/>
    <mergeCell ref="AJ6:AJ7"/>
    <mergeCell ref="C16:C17"/>
    <mergeCell ref="C18:C19"/>
    <mergeCell ref="C6:C7"/>
    <mergeCell ref="AH14:AH15"/>
    <mergeCell ref="AE6:AE7"/>
    <mergeCell ref="C8:C9"/>
    <mergeCell ref="C10:C11"/>
    <mergeCell ref="Q9:R10"/>
    <mergeCell ref="T9:U10"/>
    <mergeCell ref="G6:G7"/>
    <mergeCell ref="E8:E9"/>
    <mergeCell ref="F8:F9"/>
    <mergeCell ref="D1:AH1"/>
    <mergeCell ref="E6:E7"/>
    <mergeCell ref="F6:F7"/>
    <mergeCell ref="AF6:AF7"/>
    <mergeCell ref="AF8:AF9"/>
    <mergeCell ref="AH6:AH7"/>
    <mergeCell ref="AH8:AH9"/>
    <mergeCell ref="Q17:R18"/>
    <mergeCell ref="T17:U18"/>
    <mergeCell ref="AG14:AG15"/>
    <mergeCell ref="AI14:AI15"/>
    <mergeCell ref="AH16:AH17"/>
    <mergeCell ref="AF16:AF17"/>
    <mergeCell ref="AF14:AF15"/>
    <mergeCell ref="AF18:AF19"/>
    <mergeCell ref="AG16:AG17"/>
    <mergeCell ref="AI16:AI17"/>
    <mergeCell ref="E20:E21"/>
    <mergeCell ref="F20:F21"/>
    <mergeCell ref="G20:G21"/>
    <mergeCell ref="E14:E15"/>
    <mergeCell ref="F18:F19"/>
    <mergeCell ref="G18:G19"/>
    <mergeCell ref="E16:E17"/>
    <mergeCell ref="F16:F17"/>
    <mergeCell ref="G16:G17"/>
    <mergeCell ref="E18:E19"/>
    <mergeCell ref="G14:G15"/>
    <mergeCell ref="E10:E11"/>
    <mergeCell ref="G8:G9"/>
    <mergeCell ref="F10:F11"/>
    <mergeCell ref="G10:G11"/>
    <mergeCell ref="E12:E13"/>
    <mergeCell ref="F12:F13"/>
    <mergeCell ref="G12:G13"/>
    <mergeCell ref="AJ8:AJ9"/>
    <mergeCell ref="AJ10:AJ11"/>
    <mergeCell ref="AJ12:AJ13"/>
    <mergeCell ref="AJ20:AJ21"/>
    <mergeCell ref="AJ16:AJ17"/>
    <mergeCell ref="AJ18:AJ19"/>
    <mergeCell ref="AJ14:AJ15"/>
    <mergeCell ref="AF20:AF21"/>
    <mergeCell ref="AG20:AG21"/>
    <mergeCell ref="AI20:AI21"/>
    <mergeCell ref="AH20:AH21"/>
    <mergeCell ref="B20:B21"/>
    <mergeCell ref="D20:D21"/>
    <mergeCell ref="B6:B7"/>
    <mergeCell ref="B16:B17"/>
    <mergeCell ref="B8:B9"/>
    <mergeCell ref="B10:B11"/>
    <mergeCell ref="B12:B13"/>
    <mergeCell ref="B14:B15"/>
    <mergeCell ref="D16:D17"/>
    <mergeCell ref="D18:D19"/>
    <mergeCell ref="AI6:AI7"/>
    <mergeCell ref="AG8:AG9"/>
    <mergeCell ref="AI8:AI9"/>
    <mergeCell ref="B18:B19"/>
    <mergeCell ref="D6:D7"/>
    <mergeCell ref="D8:D9"/>
    <mergeCell ref="D10:D11"/>
    <mergeCell ref="D12:D13"/>
    <mergeCell ref="D14:D15"/>
    <mergeCell ref="F14:F15"/>
    <mergeCell ref="AG6:AG7"/>
    <mergeCell ref="AF10:AF11"/>
    <mergeCell ref="AF12:AF13"/>
    <mergeCell ref="AG10:AG11"/>
    <mergeCell ref="AI10:AI11"/>
    <mergeCell ref="AI12:AI13"/>
    <mergeCell ref="AH12:AH13"/>
    <mergeCell ref="AG12:AG13"/>
    <mergeCell ref="AH10:AH11"/>
    <mergeCell ref="AI18:AI19"/>
    <mergeCell ref="AH18:AH19"/>
    <mergeCell ref="AG18:AG19"/>
    <mergeCell ref="B25:B26"/>
    <mergeCell ref="D25:D26"/>
    <mergeCell ref="E25:E26"/>
    <mergeCell ref="F25:F26"/>
    <mergeCell ref="C25:C26"/>
    <mergeCell ref="G25:G26"/>
    <mergeCell ref="AF25:AF26"/>
    <mergeCell ref="AG25:AG26"/>
    <mergeCell ref="AH25:AH26"/>
    <mergeCell ref="AE25:AE26"/>
    <mergeCell ref="AI25:AI26"/>
    <mergeCell ref="AJ25:AJ26"/>
    <mergeCell ref="B27:B28"/>
    <mergeCell ref="D27:D28"/>
    <mergeCell ref="E27:E28"/>
    <mergeCell ref="F27:F28"/>
    <mergeCell ref="G27:G28"/>
    <mergeCell ref="AF27:AF28"/>
    <mergeCell ref="AG27:AG28"/>
    <mergeCell ref="AH27:AH28"/>
    <mergeCell ref="AI27:AI28"/>
    <mergeCell ref="AJ27:AJ28"/>
    <mergeCell ref="AI29:AI30"/>
    <mergeCell ref="AJ29:AJ30"/>
    <mergeCell ref="AF31:AF32"/>
    <mergeCell ref="G29:G30"/>
    <mergeCell ref="AF29:AF30"/>
    <mergeCell ref="B31:B32"/>
    <mergeCell ref="D31:D32"/>
    <mergeCell ref="E31:E32"/>
    <mergeCell ref="B29:B30"/>
    <mergeCell ref="D29:D30"/>
    <mergeCell ref="E29:E30"/>
    <mergeCell ref="F29:F30"/>
    <mergeCell ref="AI43:AI44"/>
    <mergeCell ref="AJ43:AJ44"/>
    <mergeCell ref="AG31:AG32"/>
    <mergeCell ref="AH31:AH32"/>
    <mergeCell ref="AI31:AI32"/>
    <mergeCell ref="AJ31:AJ32"/>
    <mergeCell ref="AJ38:AJ39"/>
    <mergeCell ref="AJ36:AJ37"/>
    <mergeCell ref="AI38:AI39"/>
    <mergeCell ref="G43:G44"/>
    <mergeCell ref="AF43:AF44"/>
    <mergeCell ref="AG43:AG44"/>
    <mergeCell ref="AH43:AH44"/>
    <mergeCell ref="AE43:AE44"/>
    <mergeCell ref="L44:Z44"/>
    <mergeCell ref="B43:B44"/>
    <mergeCell ref="D43:D44"/>
    <mergeCell ref="E43:E44"/>
    <mergeCell ref="F43:F44"/>
    <mergeCell ref="C43:C44"/>
    <mergeCell ref="B38:B39"/>
    <mergeCell ref="D38:D39"/>
    <mergeCell ref="E38:E39"/>
    <mergeCell ref="F38:F39"/>
    <mergeCell ref="C38:C39"/>
    <mergeCell ref="G38:G39"/>
    <mergeCell ref="AF38:AF39"/>
    <mergeCell ref="AG38:AG39"/>
    <mergeCell ref="AH38:AH39"/>
    <mergeCell ref="AE38:AE39"/>
    <mergeCell ref="L38:Z38"/>
    <mergeCell ref="G36:G37"/>
    <mergeCell ref="AF36:AF37"/>
    <mergeCell ref="AG36:AG37"/>
    <mergeCell ref="AH36:AH37"/>
    <mergeCell ref="B36:B37"/>
    <mergeCell ref="D36:D37"/>
    <mergeCell ref="E36:E37"/>
    <mergeCell ref="F36:F37"/>
    <mergeCell ref="I23:AC23"/>
    <mergeCell ref="I34:AC34"/>
    <mergeCell ref="I41:AC41"/>
    <mergeCell ref="AF3:AJ3"/>
    <mergeCell ref="AF4:AJ4"/>
    <mergeCell ref="I3:AC3"/>
    <mergeCell ref="I4:AC4"/>
    <mergeCell ref="AI36:AI37"/>
    <mergeCell ref="AG29:AG30"/>
    <mergeCell ref="AH29:AH30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D273"/>
  <sheetViews>
    <sheetView zoomScale="85" zoomScaleNormal="85" workbookViewId="0" topLeftCell="A111">
      <selection activeCell="B127" sqref="B127"/>
    </sheetView>
  </sheetViews>
  <sheetFormatPr defaultColWidth="9.00390625" defaultRowHeight="13.5"/>
  <cols>
    <col min="1" max="1" width="4.50390625" style="0" bestFit="1" customWidth="1"/>
    <col min="2" max="2" width="8.375" style="0" bestFit="1" customWidth="1"/>
    <col min="3" max="3" width="7.125" style="0" bestFit="1" customWidth="1"/>
  </cols>
  <sheetData>
    <row r="1" spans="1:4" ht="15">
      <c r="A1">
        <v>1</v>
      </c>
      <c r="B1" s="1" t="s">
        <v>120</v>
      </c>
      <c r="C1" s="2" t="s">
        <v>121</v>
      </c>
      <c r="D1">
        <v>5</v>
      </c>
    </row>
    <row r="2" spans="1:4" ht="15">
      <c r="A2">
        <v>129</v>
      </c>
      <c r="B2" s="1" t="s">
        <v>288</v>
      </c>
      <c r="C2" s="2" t="s">
        <v>11</v>
      </c>
      <c r="D2">
        <v>0</v>
      </c>
    </row>
    <row r="3" spans="1:4" ht="15">
      <c r="A3">
        <v>128</v>
      </c>
      <c r="B3" s="1" t="s">
        <v>128</v>
      </c>
      <c r="C3" s="2" t="s">
        <v>21</v>
      </c>
      <c r="D3">
        <v>1</v>
      </c>
    </row>
    <row r="4" spans="1:4" ht="15">
      <c r="A4">
        <v>65</v>
      </c>
      <c r="B4" s="1" t="s">
        <v>131</v>
      </c>
      <c r="C4" s="2" t="s">
        <v>41</v>
      </c>
      <c r="D4">
        <v>0</v>
      </c>
    </row>
    <row r="5" spans="1:4" ht="15">
      <c r="A5">
        <v>192</v>
      </c>
      <c r="B5" s="1" t="s">
        <v>113</v>
      </c>
      <c r="C5" s="2" t="s">
        <v>18</v>
      </c>
      <c r="D5">
        <v>1</v>
      </c>
    </row>
    <row r="6" spans="1:4" ht="13.5" customHeight="1">
      <c r="A6">
        <v>193</v>
      </c>
      <c r="B6" s="1" t="s">
        <v>137</v>
      </c>
      <c r="C6" s="2" t="s">
        <v>53</v>
      </c>
      <c r="D6">
        <v>2</v>
      </c>
    </row>
    <row r="7" spans="1:4" ht="13.5" customHeight="1">
      <c r="A7">
        <v>64</v>
      </c>
      <c r="B7" s="1" t="s">
        <v>139</v>
      </c>
      <c r="C7" s="2" t="s">
        <v>14</v>
      </c>
      <c r="D7">
        <v>0</v>
      </c>
    </row>
    <row r="8" spans="1:4" ht="13.5" customHeight="1">
      <c r="A8">
        <v>33</v>
      </c>
      <c r="B8" s="1" t="s">
        <v>63</v>
      </c>
      <c r="C8" s="2" t="s">
        <v>15</v>
      </c>
      <c r="D8">
        <v>2</v>
      </c>
    </row>
    <row r="9" spans="1:3" ht="13.5" customHeight="1">
      <c r="A9">
        <v>224</v>
      </c>
      <c r="B9" s="1" t="s">
        <v>56</v>
      </c>
      <c r="C9" s="2" t="s">
        <v>10</v>
      </c>
    </row>
    <row r="10" spans="1:4" ht="13.5" customHeight="1">
      <c r="A10">
        <v>161</v>
      </c>
      <c r="B10" s="1" t="s">
        <v>150</v>
      </c>
      <c r="C10" s="2" t="s">
        <v>24</v>
      </c>
      <c r="D10">
        <v>1</v>
      </c>
    </row>
    <row r="11" spans="1:3" ht="13.5" customHeight="1">
      <c r="A11">
        <v>96</v>
      </c>
      <c r="B11" s="1" t="s">
        <v>7</v>
      </c>
      <c r="C11" s="2" t="s">
        <v>23</v>
      </c>
    </row>
    <row r="12" spans="1:4" ht="13.5" customHeight="1">
      <c r="A12">
        <v>97</v>
      </c>
      <c r="B12" s="1" t="s">
        <v>51</v>
      </c>
      <c r="C12" s="2" t="s">
        <v>37</v>
      </c>
      <c r="D12">
        <v>1</v>
      </c>
    </row>
    <row r="13" spans="1:3" ht="13.5" customHeight="1">
      <c r="A13">
        <v>160</v>
      </c>
      <c r="B13" s="1" t="s">
        <v>158</v>
      </c>
      <c r="C13" s="2" t="s">
        <v>145</v>
      </c>
    </row>
    <row r="14" spans="1:3" ht="13.5" customHeight="1">
      <c r="A14">
        <v>225</v>
      </c>
      <c r="B14" s="1" t="s">
        <v>289</v>
      </c>
      <c r="C14" s="2" t="s">
        <v>27</v>
      </c>
    </row>
    <row r="15" spans="1:4" ht="13.5" customHeight="1">
      <c r="A15">
        <v>32</v>
      </c>
      <c r="B15" s="1" t="s">
        <v>166</v>
      </c>
      <c r="C15" s="2" t="s">
        <v>9</v>
      </c>
      <c r="D15">
        <v>3</v>
      </c>
    </row>
    <row r="16" spans="1:4" ht="13.5" customHeight="1">
      <c r="A16">
        <v>17</v>
      </c>
      <c r="B16" s="1" t="s">
        <v>168</v>
      </c>
      <c r="C16" s="2" t="s">
        <v>10</v>
      </c>
      <c r="D16">
        <v>3</v>
      </c>
    </row>
    <row r="17" spans="1:3" ht="13.5" customHeight="1">
      <c r="A17">
        <v>240</v>
      </c>
      <c r="B17" s="1" t="s">
        <v>170</v>
      </c>
      <c r="C17" s="2" t="s">
        <v>13</v>
      </c>
    </row>
    <row r="18" spans="1:3" ht="13.5" customHeight="1">
      <c r="A18">
        <v>145</v>
      </c>
      <c r="B18" s="1" t="s">
        <v>172</v>
      </c>
      <c r="C18" s="2" t="s">
        <v>30</v>
      </c>
    </row>
    <row r="19" spans="1:4" ht="13.5" customHeight="1">
      <c r="A19">
        <v>112</v>
      </c>
      <c r="B19" s="1" t="s">
        <v>175</v>
      </c>
      <c r="C19" s="2" t="s">
        <v>12</v>
      </c>
      <c r="D19">
        <v>1</v>
      </c>
    </row>
    <row r="20" spans="1:4" ht="13.5" customHeight="1">
      <c r="A20">
        <v>81</v>
      </c>
      <c r="B20" s="1" t="s">
        <v>178</v>
      </c>
      <c r="C20" s="2" t="s">
        <v>41</v>
      </c>
      <c r="D20">
        <v>2</v>
      </c>
    </row>
    <row r="21" spans="1:3" ht="13.5" customHeight="1">
      <c r="A21">
        <v>176</v>
      </c>
      <c r="B21" s="1" t="s">
        <v>182</v>
      </c>
      <c r="C21" s="2" t="s">
        <v>38</v>
      </c>
    </row>
    <row r="22" spans="1:4" ht="13.5" customHeight="1">
      <c r="A22">
        <v>209</v>
      </c>
      <c r="B22" s="1" t="s">
        <v>186</v>
      </c>
      <c r="C22" s="2" t="s">
        <v>22</v>
      </c>
      <c r="D22">
        <v>1</v>
      </c>
    </row>
    <row r="23" spans="1:3" ht="13.5" customHeight="1">
      <c r="A23">
        <v>48</v>
      </c>
      <c r="B23" s="1" t="s">
        <v>189</v>
      </c>
      <c r="C23" s="2" t="s">
        <v>46</v>
      </c>
    </row>
    <row r="24" spans="1:4" ht="13.5" customHeight="1">
      <c r="A24">
        <v>49</v>
      </c>
      <c r="B24" s="1" t="s">
        <v>192</v>
      </c>
      <c r="C24" s="2" t="s">
        <v>53</v>
      </c>
      <c r="D24">
        <v>4</v>
      </c>
    </row>
    <row r="25" spans="1:3" ht="13.5" customHeight="1">
      <c r="A25">
        <v>208</v>
      </c>
      <c r="B25" s="1" t="s">
        <v>195</v>
      </c>
      <c r="C25" s="2" t="s">
        <v>35</v>
      </c>
    </row>
    <row r="26" spans="1:3" ht="13.5" customHeight="1">
      <c r="A26">
        <v>177</v>
      </c>
      <c r="B26" s="1" t="s">
        <v>198</v>
      </c>
      <c r="C26" s="2" t="s">
        <v>27</v>
      </c>
    </row>
    <row r="27" spans="1:4" ht="15">
      <c r="A27">
        <v>80</v>
      </c>
      <c r="B27" s="1" t="s">
        <v>201</v>
      </c>
      <c r="C27" s="2" t="s">
        <v>18</v>
      </c>
      <c r="D27">
        <v>1</v>
      </c>
    </row>
    <row r="28" spans="1:4" ht="13.5" customHeight="1">
      <c r="A28">
        <v>113</v>
      </c>
      <c r="B28" s="1" t="s">
        <v>94</v>
      </c>
      <c r="C28" s="2" t="s">
        <v>33</v>
      </c>
      <c r="D28">
        <v>1</v>
      </c>
    </row>
    <row r="29" spans="1:3" ht="13.5" customHeight="1">
      <c r="A29">
        <v>144</v>
      </c>
      <c r="B29" s="1" t="s">
        <v>205</v>
      </c>
      <c r="C29" s="2" t="s">
        <v>14</v>
      </c>
    </row>
    <row r="30" spans="1:3" ht="13.5" customHeight="1">
      <c r="A30">
        <v>241</v>
      </c>
      <c r="B30" s="1" t="s">
        <v>208</v>
      </c>
      <c r="C30" s="2" t="s">
        <v>39</v>
      </c>
    </row>
    <row r="31" spans="1:4" ht="13.5" customHeight="1">
      <c r="A31">
        <v>16</v>
      </c>
      <c r="B31" s="1" t="s">
        <v>211</v>
      </c>
      <c r="C31" s="2" t="s">
        <v>42</v>
      </c>
      <c r="D31">
        <v>2</v>
      </c>
    </row>
    <row r="32" spans="1:4" ht="13.5" customHeight="1">
      <c r="A32">
        <v>9</v>
      </c>
      <c r="B32" s="1" t="s">
        <v>122</v>
      </c>
      <c r="C32" s="2" t="s">
        <v>13</v>
      </c>
      <c r="D32">
        <v>3</v>
      </c>
    </row>
    <row r="33" spans="1:4" ht="13.5" customHeight="1">
      <c r="A33">
        <v>248</v>
      </c>
      <c r="B33" s="1" t="s">
        <v>96</v>
      </c>
      <c r="C33" s="2" t="s">
        <v>54</v>
      </c>
      <c r="D33">
        <v>0</v>
      </c>
    </row>
    <row r="34" spans="1:3" ht="13.5" customHeight="1">
      <c r="A34">
        <v>137</v>
      </c>
      <c r="B34" s="1" t="s">
        <v>112</v>
      </c>
      <c r="C34" s="2" t="s">
        <v>38</v>
      </c>
    </row>
    <row r="35" spans="1:4" ht="13.5" customHeight="1">
      <c r="A35">
        <v>120</v>
      </c>
      <c r="B35" s="1" t="s">
        <v>132</v>
      </c>
      <c r="C35" s="2" t="s">
        <v>12</v>
      </c>
      <c r="D35">
        <v>1</v>
      </c>
    </row>
    <row r="36" spans="1:3" ht="13.5" customHeight="1">
      <c r="A36">
        <v>73</v>
      </c>
      <c r="B36" s="1" t="s">
        <v>134</v>
      </c>
      <c r="C36" s="2" t="s">
        <v>47</v>
      </c>
    </row>
    <row r="37" spans="1:4" ht="13.5" customHeight="1">
      <c r="A37">
        <v>184</v>
      </c>
      <c r="B37" s="1" t="s">
        <v>102</v>
      </c>
      <c r="C37" s="2" t="s">
        <v>39</v>
      </c>
      <c r="D37">
        <v>1</v>
      </c>
    </row>
    <row r="38" spans="1:3" ht="13.5" customHeight="1">
      <c r="A38">
        <v>201</v>
      </c>
      <c r="B38" s="1" t="s">
        <v>140</v>
      </c>
      <c r="C38" s="2" t="s">
        <v>42</v>
      </c>
    </row>
    <row r="39" spans="1:4" ht="13.5" customHeight="1">
      <c r="A39">
        <v>56</v>
      </c>
      <c r="B39" s="1" t="s">
        <v>143</v>
      </c>
      <c r="C39" s="2" t="s">
        <v>23</v>
      </c>
      <c r="D39">
        <v>2</v>
      </c>
    </row>
    <row r="40" spans="1:4" ht="13.5" customHeight="1">
      <c r="A40">
        <v>41</v>
      </c>
      <c r="B40" s="1" t="s">
        <v>146</v>
      </c>
      <c r="C40" s="2" t="s">
        <v>20</v>
      </c>
      <c r="D40">
        <v>2</v>
      </c>
    </row>
    <row r="41" spans="1:3" ht="13.5" customHeight="1">
      <c r="A41">
        <v>216</v>
      </c>
      <c r="B41" s="1" t="s">
        <v>151</v>
      </c>
      <c r="C41" s="2" t="s">
        <v>21</v>
      </c>
    </row>
    <row r="42" spans="1:3" ht="15">
      <c r="A42">
        <v>169</v>
      </c>
      <c r="B42" s="1" t="s">
        <v>153</v>
      </c>
      <c r="C42" s="2" t="s">
        <v>15</v>
      </c>
    </row>
    <row r="43" spans="1:4" ht="15">
      <c r="A43">
        <v>88</v>
      </c>
      <c r="B43" s="1" t="s">
        <v>156</v>
      </c>
      <c r="C43" s="2" t="s">
        <v>37</v>
      </c>
      <c r="D43">
        <v>1</v>
      </c>
    </row>
    <row r="44" spans="1:3" ht="15">
      <c r="A44">
        <v>105</v>
      </c>
      <c r="B44" s="1" t="s">
        <v>159</v>
      </c>
      <c r="C44" s="2" t="s">
        <v>27</v>
      </c>
    </row>
    <row r="45" spans="1:4" ht="15">
      <c r="A45">
        <v>152</v>
      </c>
      <c r="B45" s="1" t="s">
        <v>163</v>
      </c>
      <c r="C45" s="2" t="s">
        <v>14</v>
      </c>
      <c r="D45">
        <v>1</v>
      </c>
    </row>
    <row r="46" spans="1:3" ht="15">
      <c r="A46">
        <v>233</v>
      </c>
      <c r="B46" s="1" t="s">
        <v>44</v>
      </c>
      <c r="C46" s="2" t="s">
        <v>31</v>
      </c>
    </row>
    <row r="47" spans="1:4" ht="15">
      <c r="A47">
        <v>24</v>
      </c>
      <c r="B47" s="1" t="s">
        <v>32</v>
      </c>
      <c r="C47" s="2" t="s">
        <v>9</v>
      </c>
      <c r="D47">
        <v>4</v>
      </c>
    </row>
    <row r="48" spans="1:4" ht="15">
      <c r="A48">
        <v>25</v>
      </c>
      <c r="B48" s="1" t="s">
        <v>92</v>
      </c>
      <c r="C48" s="2" t="s">
        <v>21</v>
      </c>
      <c r="D48">
        <v>2</v>
      </c>
    </row>
    <row r="49" spans="1:3" ht="15">
      <c r="A49">
        <v>232</v>
      </c>
      <c r="B49" s="1" t="s">
        <v>173</v>
      </c>
      <c r="C49" s="2" t="s">
        <v>37</v>
      </c>
    </row>
    <row r="50" spans="1:4" ht="15">
      <c r="A50">
        <v>153</v>
      </c>
      <c r="B50" s="1" t="s">
        <v>176</v>
      </c>
      <c r="C50" s="2" t="s">
        <v>9</v>
      </c>
      <c r="D50">
        <v>1</v>
      </c>
    </row>
    <row r="51" spans="1:3" ht="15">
      <c r="A51">
        <v>104</v>
      </c>
      <c r="B51" s="1" t="s">
        <v>179</v>
      </c>
      <c r="C51" s="2" t="s">
        <v>121</v>
      </c>
    </row>
    <row r="52" spans="1:4" ht="15">
      <c r="A52">
        <v>89</v>
      </c>
      <c r="B52" s="1" t="s">
        <v>183</v>
      </c>
      <c r="C52" s="2" t="s">
        <v>10</v>
      </c>
      <c r="D52">
        <v>1</v>
      </c>
    </row>
    <row r="53" spans="1:3" ht="15">
      <c r="A53">
        <v>168</v>
      </c>
      <c r="B53" s="1" t="s">
        <v>187</v>
      </c>
      <c r="C53" s="2" t="s">
        <v>30</v>
      </c>
    </row>
    <row r="54" spans="1:3" ht="15">
      <c r="A54">
        <v>217</v>
      </c>
      <c r="B54" s="1" t="s">
        <v>190</v>
      </c>
      <c r="C54" s="2" t="s">
        <v>24</v>
      </c>
    </row>
    <row r="55" spans="1:4" ht="15">
      <c r="A55">
        <v>40</v>
      </c>
      <c r="B55" s="1" t="s">
        <v>50</v>
      </c>
      <c r="C55" s="2" t="s">
        <v>18</v>
      </c>
      <c r="D55">
        <v>3</v>
      </c>
    </row>
    <row r="56" spans="1:4" ht="13.5" customHeight="1">
      <c r="A56">
        <v>57</v>
      </c>
      <c r="B56" s="1" t="s">
        <v>196</v>
      </c>
      <c r="C56" s="2" t="s">
        <v>36</v>
      </c>
      <c r="D56">
        <v>2</v>
      </c>
    </row>
    <row r="57" spans="1:3" ht="13.5" customHeight="1">
      <c r="A57">
        <v>200</v>
      </c>
      <c r="B57" s="1" t="s">
        <v>62</v>
      </c>
      <c r="C57" s="2" t="s">
        <v>14</v>
      </c>
    </row>
    <row r="58" spans="1:3" ht="13.5" customHeight="1">
      <c r="A58">
        <v>185</v>
      </c>
      <c r="B58" s="1" t="s">
        <v>109</v>
      </c>
      <c r="C58" s="2" t="s">
        <v>15</v>
      </c>
    </row>
    <row r="59" spans="1:4" ht="15">
      <c r="A59">
        <v>72</v>
      </c>
      <c r="B59" s="1" t="s">
        <v>122</v>
      </c>
      <c r="C59" s="2" t="s">
        <v>19</v>
      </c>
      <c r="D59">
        <v>1</v>
      </c>
    </row>
    <row r="60" spans="1:3" ht="15">
      <c r="A60">
        <v>121</v>
      </c>
      <c r="B60" s="1" t="s">
        <v>206</v>
      </c>
      <c r="C60" s="2" t="s">
        <v>27</v>
      </c>
    </row>
    <row r="61" spans="1:4" ht="13.5" customHeight="1">
      <c r="A61">
        <v>136</v>
      </c>
      <c r="B61" s="1" t="s">
        <v>209</v>
      </c>
      <c r="C61" s="2" t="s">
        <v>42</v>
      </c>
      <c r="D61">
        <v>1</v>
      </c>
    </row>
    <row r="62" spans="1:3" ht="13.5" customHeight="1">
      <c r="A62">
        <v>249</v>
      </c>
      <c r="B62" s="1" t="s">
        <v>212</v>
      </c>
      <c r="C62" s="2" t="s">
        <v>41</v>
      </c>
    </row>
    <row r="63" spans="1:4" ht="13.5" customHeight="1">
      <c r="A63">
        <v>8</v>
      </c>
      <c r="B63" s="1" t="s">
        <v>130</v>
      </c>
      <c r="C63" s="2" t="s">
        <v>53</v>
      </c>
      <c r="D63">
        <v>5</v>
      </c>
    </row>
    <row r="64" spans="1:4" ht="13.5" customHeight="1">
      <c r="A64">
        <v>5</v>
      </c>
      <c r="B64" s="1" t="s">
        <v>123</v>
      </c>
      <c r="C64" s="2" t="s">
        <v>53</v>
      </c>
      <c r="D64">
        <v>5</v>
      </c>
    </row>
    <row r="65" spans="1:3" ht="15">
      <c r="A65">
        <v>252</v>
      </c>
      <c r="B65" s="1" t="s">
        <v>126</v>
      </c>
      <c r="C65" s="2" t="s">
        <v>121</v>
      </c>
    </row>
    <row r="66" spans="1:4" ht="15">
      <c r="A66">
        <v>133</v>
      </c>
      <c r="B66" s="1" t="s">
        <v>290</v>
      </c>
      <c r="C66" s="2" t="s">
        <v>27</v>
      </c>
      <c r="D66">
        <v>1</v>
      </c>
    </row>
    <row r="67" spans="1:3" ht="15">
      <c r="A67">
        <v>124</v>
      </c>
      <c r="B67" s="1" t="s">
        <v>133</v>
      </c>
      <c r="C67" s="2" t="s">
        <v>36</v>
      </c>
    </row>
    <row r="68" spans="1:4" ht="15">
      <c r="A68">
        <v>69</v>
      </c>
      <c r="B68" s="1" t="s">
        <v>135</v>
      </c>
      <c r="C68" s="2" t="s">
        <v>13</v>
      </c>
      <c r="D68">
        <v>1</v>
      </c>
    </row>
    <row r="69" spans="1:3" ht="15">
      <c r="A69">
        <v>188</v>
      </c>
      <c r="B69" s="1" t="s">
        <v>50</v>
      </c>
      <c r="C69" s="2" t="s">
        <v>31</v>
      </c>
    </row>
    <row r="70" spans="1:3" ht="15">
      <c r="A70">
        <v>197</v>
      </c>
      <c r="B70" s="1" t="s">
        <v>141</v>
      </c>
      <c r="C70" s="2" t="s">
        <v>21</v>
      </c>
    </row>
    <row r="71" spans="1:4" ht="15">
      <c r="A71">
        <v>60</v>
      </c>
      <c r="B71" s="1" t="s">
        <v>144</v>
      </c>
      <c r="C71" s="2" t="s">
        <v>42</v>
      </c>
      <c r="D71">
        <v>2</v>
      </c>
    </row>
    <row r="72" spans="1:4" ht="15">
      <c r="A72">
        <v>37</v>
      </c>
      <c r="B72" s="1" t="s">
        <v>147</v>
      </c>
      <c r="C72" s="2" t="s">
        <v>8</v>
      </c>
      <c r="D72">
        <v>3</v>
      </c>
    </row>
    <row r="73" spans="1:3" ht="15">
      <c r="A73">
        <v>220</v>
      </c>
      <c r="B73" s="1" t="s">
        <v>60</v>
      </c>
      <c r="C73" s="2" t="s">
        <v>54</v>
      </c>
    </row>
    <row r="74" spans="1:4" ht="13.5" customHeight="1">
      <c r="A74">
        <v>165</v>
      </c>
      <c r="B74" s="1" t="s">
        <v>154</v>
      </c>
      <c r="C74" s="2" t="s">
        <v>22</v>
      </c>
      <c r="D74">
        <v>1</v>
      </c>
    </row>
    <row r="75" spans="1:3" ht="13.5" customHeight="1">
      <c r="A75">
        <v>92</v>
      </c>
      <c r="B75" s="1" t="s">
        <v>59</v>
      </c>
      <c r="C75" s="2" t="s">
        <v>18</v>
      </c>
    </row>
    <row r="76" spans="1:3" ht="13.5" customHeight="1">
      <c r="A76">
        <v>101</v>
      </c>
      <c r="B76" s="1" t="s">
        <v>160</v>
      </c>
      <c r="C76" s="2" t="s">
        <v>12</v>
      </c>
    </row>
    <row r="77" spans="1:4" ht="13.5" customHeight="1">
      <c r="A77">
        <v>156</v>
      </c>
      <c r="B77" s="1" t="s">
        <v>164</v>
      </c>
      <c r="C77" s="2" t="s">
        <v>14</v>
      </c>
      <c r="D77">
        <v>1</v>
      </c>
    </row>
    <row r="78" spans="1:3" ht="13.5" customHeight="1">
      <c r="A78">
        <v>229</v>
      </c>
      <c r="B78" s="1" t="s">
        <v>167</v>
      </c>
      <c r="C78" s="2" t="s">
        <v>10</v>
      </c>
    </row>
    <row r="79" spans="1:4" ht="13.5" customHeight="1">
      <c r="A79">
        <v>28</v>
      </c>
      <c r="B79" s="1" t="s">
        <v>40</v>
      </c>
      <c r="C79" s="2" t="s">
        <v>41</v>
      </c>
      <c r="D79">
        <v>2</v>
      </c>
    </row>
    <row r="80" spans="1:4" ht="13.5" customHeight="1">
      <c r="A80">
        <v>21</v>
      </c>
      <c r="B80" s="1" t="s">
        <v>91</v>
      </c>
      <c r="C80" s="2" t="s">
        <v>39</v>
      </c>
      <c r="D80">
        <v>2</v>
      </c>
    </row>
    <row r="81" spans="1:3" ht="15">
      <c r="A81">
        <v>236</v>
      </c>
      <c r="B81" s="1" t="s">
        <v>43</v>
      </c>
      <c r="C81" s="2" t="s">
        <v>53</v>
      </c>
    </row>
    <row r="82" spans="1:4" ht="15">
      <c r="A82">
        <v>149</v>
      </c>
      <c r="B82" s="1" t="s">
        <v>177</v>
      </c>
      <c r="C82" s="2" t="s">
        <v>10</v>
      </c>
      <c r="D82">
        <v>1</v>
      </c>
    </row>
    <row r="83" spans="1:3" ht="15">
      <c r="A83">
        <v>108</v>
      </c>
      <c r="B83" s="1" t="s">
        <v>180</v>
      </c>
      <c r="C83" s="2" t="s">
        <v>20</v>
      </c>
    </row>
    <row r="84" spans="1:4" ht="15">
      <c r="A84">
        <v>85</v>
      </c>
      <c r="B84" s="1" t="s">
        <v>184</v>
      </c>
      <c r="C84" s="2" t="s">
        <v>37</v>
      </c>
      <c r="D84">
        <v>3</v>
      </c>
    </row>
    <row r="85" spans="1:3" ht="13.5" customHeight="1">
      <c r="A85">
        <v>172</v>
      </c>
      <c r="B85" s="1" t="s">
        <v>57</v>
      </c>
      <c r="C85" s="2" t="s">
        <v>14</v>
      </c>
    </row>
    <row r="86" spans="1:3" ht="13.5" customHeight="1">
      <c r="A86">
        <v>213</v>
      </c>
      <c r="B86" s="1" t="s">
        <v>66</v>
      </c>
      <c r="C86" s="2" t="s">
        <v>13</v>
      </c>
    </row>
    <row r="87" spans="1:4" ht="13.5" customHeight="1">
      <c r="A87">
        <v>44</v>
      </c>
      <c r="B87" s="1" t="s">
        <v>193</v>
      </c>
      <c r="C87" s="2" t="s">
        <v>9</v>
      </c>
      <c r="D87">
        <v>1</v>
      </c>
    </row>
    <row r="88" spans="1:4" ht="15">
      <c r="A88">
        <v>53</v>
      </c>
      <c r="B88" s="1" t="s">
        <v>197</v>
      </c>
      <c r="C88" s="2" t="s">
        <v>33</v>
      </c>
      <c r="D88">
        <v>2</v>
      </c>
    </row>
    <row r="89" spans="1:3" ht="15">
      <c r="A89">
        <v>204</v>
      </c>
      <c r="B89" s="1" t="s">
        <v>199</v>
      </c>
      <c r="C89" s="2" t="s">
        <v>42</v>
      </c>
    </row>
    <row r="90" spans="1:3" ht="15">
      <c r="A90">
        <v>181</v>
      </c>
      <c r="B90" s="1" t="s">
        <v>202</v>
      </c>
      <c r="C90" s="2" t="s">
        <v>11</v>
      </c>
    </row>
    <row r="91" spans="1:4" ht="15">
      <c r="A91">
        <v>76</v>
      </c>
      <c r="B91" s="1" t="s">
        <v>203</v>
      </c>
      <c r="C91" s="2" t="s">
        <v>23</v>
      </c>
      <c r="D91">
        <v>1</v>
      </c>
    </row>
    <row r="92" spans="1:4" ht="15">
      <c r="A92">
        <v>117</v>
      </c>
      <c r="B92" s="1" t="s">
        <v>178</v>
      </c>
      <c r="C92" s="2" t="s">
        <v>15</v>
      </c>
      <c r="D92">
        <v>1</v>
      </c>
    </row>
    <row r="93" spans="1:3" ht="15">
      <c r="A93">
        <v>140</v>
      </c>
      <c r="B93" s="1" t="s">
        <v>202</v>
      </c>
      <c r="C93" s="2" t="s">
        <v>24</v>
      </c>
    </row>
    <row r="94" spans="1:3" ht="13.5" customHeight="1">
      <c r="A94">
        <v>245</v>
      </c>
      <c r="B94" s="1" t="s">
        <v>291</v>
      </c>
      <c r="C94" s="2" t="s">
        <v>27</v>
      </c>
    </row>
    <row r="95" spans="1:4" ht="13.5" customHeight="1">
      <c r="A95">
        <v>12</v>
      </c>
      <c r="B95" s="1" t="s">
        <v>215</v>
      </c>
      <c r="C95" s="2" t="s">
        <v>21</v>
      </c>
      <c r="D95">
        <v>4</v>
      </c>
    </row>
    <row r="96" spans="1:4" ht="13.5" customHeight="1">
      <c r="A96">
        <v>13</v>
      </c>
      <c r="B96" s="1" t="s">
        <v>124</v>
      </c>
      <c r="C96" s="2" t="s">
        <v>13</v>
      </c>
      <c r="D96">
        <v>2</v>
      </c>
    </row>
    <row r="97" spans="1:3" ht="15">
      <c r="A97">
        <v>244</v>
      </c>
      <c r="B97" s="1" t="s">
        <v>127</v>
      </c>
      <c r="C97" s="2" t="s">
        <v>24</v>
      </c>
    </row>
    <row r="98" spans="1:3" ht="13.5" customHeight="1">
      <c r="A98">
        <v>141</v>
      </c>
      <c r="B98" s="1" t="s">
        <v>130</v>
      </c>
      <c r="C98" s="2" t="s">
        <v>37</v>
      </c>
    </row>
    <row r="99" spans="1:4" ht="13.5" customHeight="1">
      <c r="A99">
        <v>116</v>
      </c>
      <c r="B99" s="1" t="s">
        <v>48</v>
      </c>
      <c r="C99" s="2" t="s">
        <v>47</v>
      </c>
      <c r="D99">
        <v>1</v>
      </c>
    </row>
    <row r="100" spans="1:4" ht="13.5" customHeight="1">
      <c r="A100">
        <v>77</v>
      </c>
      <c r="B100" s="1" t="s">
        <v>136</v>
      </c>
      <c r="C100" s="2" t="s">
        <v>21</v>
      </c>
      <c r="D100">
        <v>4</v>
      </c>
    </row>
    <row r="101" spans="1:3" ht="13.5" customHeight="1">
      <c r="A101">
        <v>180</v>
      </c>
      <c r="B101" s="1" t="s">
        <v>138</v>
      </c>
      <c r="C101" s="2" t="s">
        <v>41</v>
      </c>
    </row>
    <row r="102" spans="1:3" ht="13.5" customHeight="1">
      <c r="A102">
        <v>205</v>
      </c>
      <c r="B102" s="1" t="s">
        <v>142</v>
      </c>
      <c r="C102" s="2" t="s">
        <v>46</v>
      </c>
    </row>
    <row r="103" spans="1:4" ht="13.5" customHeight="1">
      <c r="A103">
        <v>52</v>
      </c>
      <c r="B103" s="1" t="s">
        <v>57</v>
      </c>
      <c r="C103" s="2" t="s">
        <v>145</v>
      </c>
      <c r="D103">
        <v>1</v>
      </c>
    </row>
    <row r="104" spans="1:4" ht="13.5" customHeight="1">
      <c r="A104">
        <v>45</v>
      </c>
      <c r="B104" s="1" t="s">
        <v>148</v>
      </c>
      <c r="C104" s="2" t="s">
        <v>149</v>
      </c>
      <c r="D104">
        <v>2</v>
      </c>
    </row>
    <row r="105" spans="1:3" ht="13.5" customHeight="1">
      <c r="A105">
        <v>212</v>
      </c>
      <c r="B105" s="1" t="s">
        <v>152</v>
      </c>
      <c r="C105" s="2" t="s">
        <v>14</v>
      </c>
    </row>
    <row r="106" spans="1:4" ht="13.5" customHeight="1">
      <c r="A106">
        <v>173</v>
      </c>
      <c r="B106" s="1" t="s">
        <v>155</v>
      </c>
      <c r="C106" s="2" t="s">
        <v>42</v>
      </c>
      <c r="D106">
        <v>1</v>
      </c>
    </row>
    <row r="107" spans="1:3" ht="13.5" customHeight="1">
      <c r="A107">
        <v>84</v>
      </c>
      <c r="B107" s="1" t="s">
        <v>157</v>
      </c>
      <c r="C107" s="2" t="s">
        <v>15</v>
      </c>
    </row>
    <row r="108" spans="1:4" ht="13.5" customHeight="1">
      <c r="A108">
        <v>109</v>
      </c>
      <c r="B108" s="1" t="s">
        <v>161</v>
      </c>
      <c r="C108" s="2" t="s">
        <v>54</v>
      </c>
      <c r="D108">
        <v>1</v>
      </c>
    </row>
    <row r="109" spans="1:3" ht="15">
      <c r="A109">
        <v>148</v>
      </c>
      <c r="B109" s="1" t="s">
        <v>165</v>
      </c>
      <c r="C109" s="2" t="s">
        <v>12</v>
      </c>
    </row>
    <row r="110" spans="1:3" ht="13.5" customHeight="1">
      <c r="A110">
        <v>237</v>
      </c>
      <c r="B110" s="1" t="s">
        <v>64</v>
      </c>
      <c r="C110" s="2" t="s">
        <v>18</v>
      </c>
    </row>
    <row r="111" spans="1:4" ht="13.5" customHeight="1">
      <c r="A111">
        <v>20</v>
      </c>
      <c r="B111" s="1" t="s">
        <v>169</v>
      </c>
      <c r="C111" s="2" t="s">
        <v>31</v>
      </c>
      <c r="D111">
        <v>3</v>
      </c>
    </row>
    <row r="112" spans="1:4" ht="15">
      <c r="A112">
        <v>29</v>
      </c>
      <c r="B112" s="1" t="s">
        <v>171</v>
      </c>
      <c r="C112" s="2" t="s">
        <v>53</v>
      </c>
      <c r="D112">
        <v>3</v>
      </c>
    </row>
    <row r="113" spans="1:3" ht="15">
      <c r="A113">
        <v>228</v>
      </c>
      <c r="B113" s="1" t="s">
        <v>174</v>
      </c>
      <c r="C113" s="2" t="s">
        <v>38</v>
      </c>
    </row>
    <row r="114" spans="1:4" ht="15">
      <c r="A114">
        <v>157</v>
      </c>
      <c r="B114" s="1" t="s">
        <v>50</v>
      </c>
      <c r="C114" s="2" t="s">
        <v>14</v>
      </c>
      <c r="D114">
        <v>1</v>
      </c>
    </row>
    <row r="115" spans="1:3" ht="15">
      <c r="A115">
        <v>100</v>
      </c>
      <c r="B115" s="1" t="s">
        <v>181</v>
      </c>
      <c r="C115" s="2" t="s">
        <v>10</v>
      </c>
    </row>
    <row r="116" spans="1:4" ht="13.5" customHeight="1">
      <c r="A116">
        <v>93</v>
      </c>
      <c r="B116" s="1" t="s">
        <v>292</v>
      </c>
      <c r="C116" s="2" t="s">
        <v>41</v>
      </c>
      <c r="D116">
        <v>1</v>
      </c>
    </row>
    <row r="117" spans="1:3" ht="13.5" customHeight="1">
      <c r="A117">
        <v>164</v>
      </c>
      <c r="B117" s="1" t="s">
        <v>293</v>
      </c>
      <c r="C117" s="2" t="s">
        <v>11</v>
      </c>
    </row>
    <row r="118" spans="1:4" ht="13.5" customHeight="1">
      <c r="A118">
        <v>221</v>
      </c>
      <c r="B118" s="1" t="s">
        <v>191</v>
      </c>
      <c r="C118" s="2" t="s">
        <v>27</v>
      </c>
      <c r="D118">
        <v>2</v>
      </c>
    </row>
    <row r="119" spans="1:3" ht="13.5" customHeight="1">
      <c r="A119">
        <v>36</v>
      </c>
      <c r="B119" s="1" t="s">
        <v>194</v>
      </c>
      <c r="C119" s="2" t="s">
        <v>12</v>
      </c>
    </row>
    <row r="120" spans="1:3" ht="13.5" customHeight="1">
      <c r="A120">
        <v>61</v>
      </c>
      <c r="B120" s="1" t="s">
        <v>49</v>
      </c>
      <c r="C120" s="2" t="s">
        <v>30</v>
      </c>
    </row>
    <row r="121" spans="1:4" ht="15">
      <c r="A121">
        <v>196</v>
      </c>
      <c r="B121" s="1" t="s">
        <v>200</v>
      </c>
      <c r="C121" s="2" t="s">
        <v>25</v>
      </c>
      <c r="D121">
        <v>2</v>
      </c>
    </row>
    <row r="122" spans="1:3" ht="15">
      <c r="A122">
        <v>189</v>
      </c>
      <c r="B122" s="1" t="s">
        <v>61</v>
      </c>
      <c r="C122" s="2" t="s">
        <v>21</v>
      </c>
    </row>
    <row r="123" spans="1:4" ht="15">
      <c r="A123">
        <v>68</v>
      </c>
      <c r="B123" s="1" t="s">
        <v>204</v>
      </c>
      <c r="C123" s="2" t="s">
        <v>15</v>
      </c>
      <c r="D123">
        <v>1</v>
      </c>
    </row>
    <row r="124" spans="1:4" ht="15">
      <c r="A124">
        <v>125</v>
      </c>
      <c r="B124" s="1" t="s">
        <v>207</v>
      </c>
      <c r="C124" s="2" t="s">
        <v>39</v>
      </c>
      <c r="D124">
        <v>1</v>
      </c>
    </row>
    <row r="125" spans="1:3" ht="15">
      <c r="A125">
        <v>132</v>
      </c>
      <c r="B125" s="1" t="s">
        <v>210</v>
      </c>
      <c r="C125" s="2" t="s">
        <v>37</v>
      </c>
    </row>
    <row r="126" spans="1:3" ht="13.5" customHeight="1">
      <c r="A126">
        <v>253</v>
      </c>
      <c r="B126" s="1" t="s">
        <v>214</v>
      </c>
      <c r="C126" s="2" t="s">
        <v>42</v>
      </c>
    </row>
    <row r="127" spans="1:4" ht="15">
      <c r="A127">
        <v>4</v>
      </c>
      <c r="B127" s="1" t="s">
        <v>216</v>
      </c>
      <c r="C127" s="2" t="s">
        <v>9</v>
      </c>
      <c r="D127">
        <v>6</v>
      </c>
    </row>
    <row r="128" spans="1:4" ht="15">
      <c r="A128">
        <v>3</v>
      </c>
      <c r="B128" s="1" t="s">
        <v>217</v>
      </c>
      <c r="C128" s="2" t="s">
        <v>8</v>
      </c>
      <c r="D128">
        <v>6</v>
      </c>
    </row>
    <row r="129" spans="1:3" ht="15">
      <c r="A129">
        <v>254</v>
      </c>
      <c r="B129" s="1" t="s">
        <v>220</v>
      </c>
      <c r="C129" s="2" t="s">
        <v>10</v>
      </c>
    </row>
    <row r="130" spans="1:3" ht="15">
      <c r="A130">
        <v>131</v>
      </c>
      <c r="B130" s="1" t="s">
        <v>123</v>
      </c>
      <c r="C130" s="2" t="s">
        <v>30</v>
      </c>
    </row>
    <row r="131" spans="1:4" ht="15">
      <c r="A131">
        <v>126</v>
      </c>
      <c r="B131" s="1" t="s">
        <v>123</v>
      </c>
      <c r="C131" s="2" t="s">
        <v>14</v>
      </c>
      <c r="D131">
        <v>1</v>
      </c>
    </row>
    <row r="132" spans="1:4" ht="15">
      <c r="A132">
        <v>67</v>
      </c>
      <c r="B132" s="1" t="s">
        <v>93</v>
      </c>
      <c r="C132" s="2" t="s">
        <v>42</v>
      </c>
      <c r="D132">
        <v>1</v>
      </c>
    </row>
    <row r="133" spans="1:3" ht="15">
      <c r="A133">
        <v>190</v>
      </c>
      <c r="B133" s="1" t="s">
        <v>228</v>
      </c>
      <c r="C133" s="2" t="s">
        <v>21</v>
      </c>
    </row>
    <row r="134" spans="1:4" ht="15">
      <c r="A134">
        <v>195</v>
      </c>
      <c r="B134" s="1" t="s">
        <v>34</v>
      </c>
      <c r="C134" s="2" t="s">
        <v>15</v>
      </c>
      <c r="D134">
        <v>2</v>
      </c>
    </row>
    <row r="135" spans="1:3" ht="15">
      <c r="A135">
        <v>62</v>
      </c>
      <c r="B135" s="1" t="s">
        <v>101</v>
      </c>
      <c r="C135" s="2" t="s">
        <v>54</v>
      </c>
    </row>
    <row r="136" spans="1:3" ht="15">
      <c r="A136">
        <v>35</v>
      </c>
      <c r="B136" s="1" t="s">
        <v>110</v>
      </c>
      <c r="C136" s="2" t="s">
        <v>11</v>
      </c>
    </row>
    <row r="137" spans="1:4" ht="15">
      <c r="A137">
        <v>222</v>
      </c>
      <c r="B137" s="1" t="s">
        <v>122</v>
      </c>
      <c r="C137" s="2" t="s">
        <v>18</v>
      </c>
      <c r="D137">
        <v>1</v>
      </c>
    </row>
    <row r="138" spans="1:3" ht="15">
      <c r="A138">
        <v>163</v>
      </c>
      <c r="B138" s="1" t="s">
        <v>233</v>
      </c>
      <c r="C138" s="2" t="s">
        <v>53</v>
      </c>
    </row>
    <row r="139" spans="1:4" ht="15">
      <c r="A139">
        <v>94</v>
      </c>
      <c r="B139" s="1" t="s">
        <v>241</v>
      </c>
      <c r="C139" s="2" t="s">
        <v>13</v>
      </c>
      <c r="D139">
        <v>2</v>
      </c>
    </row>
    <row r="140" spans="1:3" ht="15">
      <c r="A140">
        <v>99</v>
      </c>
      <c r="B140" s="1" t="s">
        <v>245</v>
      </c>
      <c r="C140" s="2" t="s">
        <v>27</v>
      </c>
    </row>
    <row r="141" spans="1:4" ht="15">
      <c r="A141">
        <v>158</v>
      </c>
      <c r="B141" s="1" t="s">
        <v>50</v>
      </c>
      <c r="C141" s="2" t="s">
        <v>41</v>
      </c>
      <c r="D141">
        <v>1</v>
      </c>
    </row>
    <row r="142" spans="1:3" ht="15">
      <c r="A142">
        <v>227</v>
      </c>
      <c r="B142" s="1" t="s">
        <v>193</v>
      </c>
      <c r="C142" s="2" t="s">
        <v>46</v>
      </c>
    </row>
    <row r="143" spans="1:4" ht="15">
      <c r="A143">
        <v>30</v>
      </c>
      <c r="B143" s="1" t="s">
        <v>250</v>
      </c>
      <c r="C143" s="2" t="s">
        <v>9</v>
      </c>
      <c r="D143">
        <v>3</v>
      </c>
    </row>
    <row r="144" spans="1:4" ht="15">
      <c r="A144">
        <v>19</v>
      </c>
      <c r="B144" s="1" t="s">
        <v>168</v>
      </c>
      <c r="C144" s="2" t="s">
        <v>22</v>
      </c>
      <c r="D144">
        <v>3</v>
      </c>
    </row>
    <row r="145" spans="1:3" ht="15">
      <c r="A145">
        <v>238</v>
      </c>
      <c r="B145" s="1" t="s">
        <v>252</v>
      </c>
      <c r="C145" s="2" t="s">
        <v>21</v>
      </c>
    </row>
    <row r="146" spans="1:4" ht="15">
      <c r="A146">
        <v>147</v>
      </c>
      <c r="B146" s="1" t="s">
        <v>95</v>
      </c>
      <c r="C146" s="2" t="s">
        <v>37</v>
      </c>
      <c r="D146">
        <v>1</v>
      </c>
    </row>
    <row r="147" spans="1:3" ht="13.5" customHeight="1">
      <c r="A147">
        <v>110</v>
      </c>
      <c r="B147" s="1" t="s">
        <v>256</v>
      </c>
      <c r="C147" s="2" t="s">
        <v>31</v>
      </c>
    </row>
    <row r="148" spans="1:4" ht="13.5" customHeight="1">
      <c r="A148">
        <v>83</v>
      </c>
      <c r="B148" s="1" t="s">
        <v>259</v>
      </c>
      <c r="C148" s="2" t="s">
        <v>18</v>
      </c>
      <c r="D148">
        <v>2</v>
      </c>
    </row>
    <row r="149" spans="1:3" ht="13.5" customHeight="1">
      <c r="A149">
        <v>174</v>
      </c>
      <c r="B149" s="1" t="s">
        <v>104</v>
      </c>
      <c r="C149" s="2" t="s">
        <v>14</v>
      </c>
    </row>
    <row r="150" spans="1:3" ht="13.5" customHeight="1">
      <c r="A150">
        <v>211</v>
      </c>
      <c r="B150" s="1" t="s">
        <v>105</v>
      </c>
      <c r="C150" s="2" t="s">
        <v>42</v>
      </c>
    </row>
    <row r="151" spans="1:4" ht="13.5" customHeight="1">
      <c r="A151">
        <v>46</v>
      </c>
      <c r="B151" s="1" t="s">
        <v>266</v>
      </c>
      <c r="C151" s="2" t="s">
        <v>24</v>
      </c>
      <c r="D151">
        <v>1</v>
      </c>
    </row>
    <row r="152" spans="1:4" ht="13.5" customHeight="1">
      <c r="A152">
        <v>51</v>
      </c>
      <c r="B152" s="1" t="s">
        <v>116</v>
      </c>
      <c r="C152" s="2" t="s">
        <v>39</v>
      </c>
      <c r="D152">
        <v>1</v>
      </c>
    </row>
    <row r="153" spans="1:3" ht="13.5" customHeight="1">
      <c r="A153">
        <v>206</v>
      </c>
      <c r="B153" s="1" t="s">
        <v>44</v>
      </c>
      <c r="C153" s="2" t="s">
        <v>15</v>
      </c>
    </row>
    <row r="154" spans="1:3" ht="13.5" customHeight="1">
      <c r="A154">
        <v>179</v>
      </c>
      <c r="B154" s="1" t="s">
        <v>26</v>
      </c>
      <c r="C154" s="2" t="s">
        <v>25</v>
      </c>
    </row>
    <row r="155" spans="1:4" ht="13.5" customHeight="1">
      <c r="A155">
        <v>78</v>
      </c>
      <c r="B155" s="1" t="s">
        <v>111</v>
      </c>
      <c r="C155" s="2" t="s">
        <v>27</v>
      </c>
      <c r="D155">
        <v>2</v>
      </c>
    </row>
    <row r="156" spans="1:4" ht="13.5" customHeight="1">
      <c r="A156">
        <v>115</v>
      </c>
      <c r="B156" s="1" t="s">
        <v>278</v>
      </c>
      <c r="C156" s="2" t="s">
        <v>41</v>
      </c>
      <c r="D156">
        <v>1</v>
      </c>
    </row>
    <row r="157" spans="1:3" ht="13.5" customHeight="1">
      <c r="A157">
        <v>142</v>
      </c>
      <c r="B157" s="1" t="s">
        <v>281</v>
      </c>
      <c r="C157" s="2" t="s">
        <v>33</v>
      </c>
    </row>
    <row r="158" spans="1:3" ht="13.5" customHeight="1">
      <c r="A158">
        <v>243</v>
      </c>
      <c r="B158" s="1" t="s">
        <v>240</v>
      </c>
      <c r="C158" s="2" t="s">
        <v>12</v>
      </c>
    </row>
    <row r="159" spans="1:4" ht="13.5" customHeight="1">
      <c r="A159">
        <v>14</v>
      </c>
      <c r="B159" s="1" t="s">
        <v>286</v>
      </c>
      <c r="C159" s="2" t="s">
        <v>53</v>
      </c>
      <c r="D159">
        <v>4</v>
      </c>
    </row>
    <row r="160" spans="1:4" ht="13.5" customHeight="1">
      <c r="A160">
        <v>11</v>
      </c>
      <c r="B160" s="1" t="s">
        <v>218</v>
      </c>
      <c r="C160" s="2" t="s">
        <v>53</v>
      </c>
      <c r="D160">
        <v>5</v>
      </c>
    </row>
    <row r="161" spans="1:3" ht="13.5" customHeight="1">
      <c r="A161">
        <v>246</v>
      </c>
      <c r="B161" s="1" t="s">
        <v>110</v>
      </c>
      <c r="C161" s="2" t="s">
        <v>37</v>
      </c>
    </row>
    <row r="162" spans="1:4" ht="13.5" customHeight="1">
      <c r="A162">
        <v>139</v>
      </c>
      <c r="B162" s="1" t="s">
        <v>222</v>
      </c>
      <c r="C162" s="2" t="s">
        <v>27</v>
      </c>
      <c r="D162">
        <v>1</v>
      </c>
    </row>
    <row r="163" spans="1:3" ht="13.5" customHeight="1">
      <c r="A163">
        <v>118</v>
      </c>
      <c r="B163" s="1" t="s">
        <v>224</v>
      </c>
      <c r="C163" s="2" t="s">
        <v>36</v>
      </c>
    </row>
    <row r="164" spans="1:4" ht="15">
      <c r="A164">
        <v>75</v>
      </c>
      <c r="B164" s="1" t="s">
        <v>100</v>
      </c>
      <c r="C164" s="2" t="s">
        <v>54</v>
      </c>
      <c r="D164">
        <v>1</v>
      </c>
    </row>
    <row r="165" spans="1:3" ht="15">
      <c r="A165">
        <v>182</v>
      </c>
      <c r="B165" s="1" t="s">
        <v>229</v>
      </c>
      <c r="C165" s="2" t="s">
        <v>21</v>
      </c>
    </row>
    <row r="166" spans="1:3" ht="15">
      <c r="A166">
        <v>203</v>
      </c>
      <c r="B166" s="1" t="s">
        <v>231</v>
      </c>
      <c r="C166" s="2" t="s">
        <v>149</v>
      </c>
    </row>
    <row r="167" spans="1:4" ht="15">
      <c r="A167">
        <v>54</v>
      </c>
      <c r="B167" s="1" t="s">
        <v>234</v>
      </c>
      <c r="C167" s="2" t="s">
        <v>121</v>
      </c>
      <c r="D167">
        <v>2</v>
      </c>
    </row>
    <row r="168" spans="1:4" ht="15">
      <c r="A168">
        <v>43</v>
      </c>
      <c r="B168" s="1" t="s">
        <v>236</v>
      </c>
      <c r="C168" s="2" t="s">
        <v>13</v>
      </c>
      <c r="D168">
        <v>2</v>
      </c>
    </row>
    <row r="169" spans="1:3" ht="15">
      <c r="A169">
        <v>214</v>
      </c>
      <c r="B169" s="1" t="s">
        <v>201</v>
      </c>
      <c r="C169" s="2" t="s">
        <v>14</v>
      </c>
    </row>
    <row r="170" spans="1:4" ht="15">
      <c r="A170">
        <v>171</v>
      </c>
      <c r="B170" s="1" t="s">
        <v>239</v>
      </c>
      <c r="C170" s="2" t="s">
        <v>23</v>
      </c>
      <c r="D170">
        <v>1</v>
      </c>
    </row>
    <row r="171" spans="1:3" ht="15">
      <c r="A171">
        <v>86</v>
      </c>
      <c r="B171" s="1" t="s">
        <v>242</v>
      </c>
      <c r="C171" s="2" t="s">
        <v>145</v>
      </c>
    </row>
    <row r="172" spans="1:4" ht="15">
      <c r="A172">
        <v>107</v>
      </c>
      <c r="B172" s="1" t="s">
        <v>60</v>
      </c>
      <c r="C172" s="2" t="s">
        <v>10</v>
      </c>
      <c r="D172">
        <v>1</v>
      </c>
    </row>
    <row r="173" spans="1:3" ht="13.5" customHeight="1">
      <c r="A173">
        <v>150</v>
      </c>
      <c r="B173" s="1" t="s">
        <v>65</v>
      </c>
      <c r="C173" s="2" t="s">
        <v>47</v>
      </c>
    </row>
    <row r="174" spans="1:3" ht="13.5" customHeight="1">
      <c r="A174">
        <v>235</v>
      </c>
      <c r="B174" s="1" t="s">
        <v>249</v>
      </c>
      <c r="C174" s="2" t="s">
        <v>15</v>
      </c>
    </row>
    <row r="175" spans="1:4" ht="13.5" customHeight="1">
      <c r="A175">
        <v>22</v>
      </c>
      <c r="B175" s="1" t="s">
        <v>44</v>
      </c>
      <c r="C175" s="2" t="s">
        <v>42</v>
      </c>
      <c r="D175">
        <v>3</v>
      </c>
    </row>
    <row r="176" spans="1:4" ht="13.5" customHeight="1">
      <c r="A176">
        <v>27</v>
      </c>
      <c r="B176" s="1" t="s">
        <v>44</v>
      </c>
      <c r="C176" s="2" t="s">
        <v>18</v>
      </c>
      <c r="D176">
        <v>3</v>
      </c>
    </row>
    <row r="177" spans="1:3" ht="13.5" customHeight="1">
      <c r="A177">
        <v>230</v>
      </c>
      <c r="B177" s="1" t="s">
        <v>253</v>
      </c>
      <c r="C177" s="2" t="s">
        <v>14</v>
      </c>
    </row>
    <row r="178" spans="1:3" ht="13.5" customHeight="1">
      <c r="A178">
        <v>155</v>
      </c>
      <c r="B178" s="1" t="s">
        <v>98</v>
      </c>
      <c r="C178" s="2" t="s">
        <v>12</v>
      </c>
    </row>
    <row r="179" spans="1:4" ht="13.5" customHeight="1">
      <c r="A179">
        <v>102</v>
      </c>
      <c r="B179" s="1" t="s">
        <v>257</v>
      </c>
      <c r="C179" s="2" t="s">
        <v>42</v>
      </c>
      <c r="D179">
        <v>1</v>
      </c>
    </row>
    <row r="180" spans="1:3" ht="13.5" customHeight="1">
      <c r="A180">
        <v>91</v>
      </c>
      <c r="B180" s="1" t="s">
        <v>260</v>
      </c>
      <c r="C180" s="2" t="s">
        <v>38</v>
      </c>
    </row>
    <row r="181" spans="1:4" ht="13.5" customHeight="1">
      <c r="A181">
        <v>166</v>
      </c>
      <c r="B181" s="1" t="s">
        <v>263</v>
      </c>
      <c r="C181" s="2" t="s">
        <v>37</v>
      </c>
      <c r="D181">
        <v>1</v>
      </c>
    </row>
    <row r="182" spans="1:3" ht="13.5" customHeight="1">
      <c r="A182">
        <v>219</v>
      </c>
      <c r="B182" s="1" t="s">
        <v>115</v>
      </c>
      <c r="C182" s="2" t="s">
        <v>30</v>
      </c>
    </row>
    <row r="183" spans="1:4" ht="13.5" customHeight="1">
      <c r="A183">
        <v>38</v>
      </c>
      <c r="B183" s="1" t="s">
        <v>236</v>
      </c>
      <c r="C183" s="2" t="s">
        <v>41</v>
      </c>
      <c r="D183">
        <v>2</v>
      </c>
    </row>
    <row r="184" spans="1:3" ht="15">
      <c r="A184">
        <v>59</v>
      </c>
      <c r="B184" s="1" t="s">
        <v>269</v>
      </c>
      <c r="C184" s="2" t="s">
        <v>21</v>
      </c>
    </row>
    <row r="185" spans="1:4" ht="15">
      <c r="A185">
        <v>198</v>
      </c>
      <c r="B185" s="1" t="s">
        <v>271</v>
      </c>
      <c r="C185" s="2" t="s">
        <v>39</v>
      </c>
      <c r="D185">
        <v>2</v>
      </c>
    </row>
    <row r="186" spans="1:3" ht="15">
      <c r="A186">
        <v>187</v>
      </c>
      <c r="B186" s="1" t="s">
        <v>273</v>
      </c>
      <c r="C186" s="2" t="s">
        <v>24</v>
      </c>
    </row>
    <row r="187" spans="1:4" ht="15">
      <c r="A187">
        <v>70</v>
      </c>
      <c r="B187" s="1" t="s">
        <v>276</v>
      </c>
      <c r="C187" s="2" t="s">
        <v>20</v>
      </c>
      <c r="D187">
        <v>1</v>
      </c>
    </row>
    <row r="188" spans="1:4" ht="15">
      <c r="A188">
        <v>123</v>
      </c>
      <c r="B188" s="1" t="s">
        <v>65</v>
      </c>
      <c r="C188" s="2" t="s">
        <v>27</v>
      </c>
      <c r="D188">
        <v>1</v>
      </c>
    </row>
    <row r="189" spans="1:3" ht="15">
      <c r="A189">
        <v>134</v>
      </c>
      <c r="B189" s="1" t="s">
        <v>282</v>
      </c>
      <c r="C189" s="2" t="s">
        <v>11</v>
      </c>
    </row>
    <row r="190" spans="1:3" ht="15">
      <c r="A190">
        <v>251</v>
      </c>
      <c r="B190" s="1" t="s">
        <v>17</v>
      </c>
      <c r="C190" s="2" t="s">
        <v>10</v>
      </c>
    </row>
    <row r="191" spans="1:4" ht="15">
      <c r="A191">
        <v>6</v>
      </c>
      <c r="B191" s="1" t="s">
        <v>45</v>
      </c>
      <c r="C191" s="2" t="s">
        <v>9</v>
      </c>
      <c r="D191">
        <v>4</v>
      </c>
    </row>
    <row r="192" spans="1:4" ht="15">
      <c r="A192">
        <v>7</v>
      </c>
      <c r="B192" s="1" t="s">
        <v>219</v>
      </c>
      <c r="C192" s="2" t="s">
        <v>42</v>
      </c>
      <c r="D192">
        <v>6</v>
      </c>
    </row>
    <row r="193" spans="1:3" ht="15">
      <c r="A193">
        <v>250</v>
      </c>
      <c r="B193" s="1" t="s">
        <v>97</v>
      </c>
      <c r="C193" s="2" t="s">
        <v>30</v>
      </c>
    </row>
    <row r="194" spans="1:4" ht="15">
      <c r="A194">
        <v>135</v>
      </c>
      <c r="B194" s="1" t="s">
        <v>223</v>
      </c>
      <c r="C194" s="2" t="s">
        <v>33</v>
      </c>
      <c r="D194">
        <v>1</v>
      </c>
    </row>
    <row r="195" spans="1:3" ht="13.5" customHeight="1">
      <c r="A195">
        <v>122</v>
      </c>
      <c r="B195" s="1" t="s">
        <v>294</v>
      </c>
      <c r="C195" s="2" t="s">
        <v>27</v>
      </c>
    </row>
    <row r="196" spans="1:4" ht="13.5" customHeight="1">
      <c r="A196">
        <v>71</v>
      </c>
      <c r="B196" s="1" t="s">
        <v>226</v>
      </c>
      <c r="C196" s="2" t="s">
        <v>14</v>
      </c>
      <c r="D196">
        <v>2</v>
      </c>
    </row>
    <row r="197" spans="1:3" ht="13.5" customHeight="1">
      <c r="A197">
        <v>186</v>
      </c>
      <c r="B197" s="1" t="s">
        <v>230</v>
      </c>
      <c r="C197" s="2" t="s">
        <v>121</v>
      </c>
    </row>
    <row r="198" spans="1:3" ht="13.5" customHeight="1">
      <c r="A198">
        <v>199</v>
      </c>
      <c r="B198" s="1" t="s">
        <v>232</v>
      </c>
      <c r="C198" s="2" t="s">
        <v>23</v>
      </c>
    </row>
    <row r="199" spans="1:4" ht="13.5" customHeight="1">
      <c r="A199">
        <v>58</v>
      </c>
      <c r="B199" s="1" t="s">
        <v>45</v>
      </c>
      <c r="C199" s="2" t="s">
        <v>10</v>
      </c>
      <c r="D199">
        <v>1</v>
      </c>
    </row>
    <row r="200" spans="1:4" ht="13.5" customHeight="1">
      <c r="A200">
        <v>39</v>
      </c>
      <c r="B200" s="1" t="s">
        <v>44</v>
      </c>
      <c r="C200" s="2" t="s">
        <v>20</v>
      </c>
      <c r="D200">
        <v>2</v>
      </c>
    </row>
    <row r="201" spans="1:3" ht="13.5" customHeight="1">
      <c r="A201">
        <v>218</v>
      </c>
      <c r="B201" s="1" t="s">
        <v>237</v>
      </c>
      <c r="C201" s="2" t="s">
        <v>46</v>
      </c>
    </row>
    <row r="202" spans="1:3" ht="13.5" customHeight="1">
      <c r="A202">
        <v>167</v>
      </c>
      <c r="B202" s="1" t="s">
        <v>7</v>
      </c>
      <c r="C202" s="2" t="s">
        <v>37</v>
      </c>
    </row>
    <row r="203" spans="1:4" ht="15">
      <c r="A203">
        <v>90</v>
      </c>
      <c r="B203" s="1" t="s">
        <v>243</v>
      </c>
      <c r="C203" s="2" t="s">
        <v>54</v>
      </c>
      <c r="D203">
        <v>1</v>
      </c>
    </row>
    <row r="204" spans="1:3" ht="15">
      <c r="A204">
        <v>103</v>
      </c>
      <c r="B204" s="1" t="s">
        <v>108</v>
      </c>
      <c r="C204" s="2" t="s">
        <v>15</v>
      </c>
    </row>
    <row r="205" spans="1:4" ht="15">
      <c r="A205">
        <v>154</v>
      </c>
      <c r="B205" s="1" t="s">
        <v>247</v>
      </c>
      <c r="C205" s="2" t="s">
        <v>21</v>
      </c>
      <c r="D205">
        <v>1</v>
      </c>
    </row>
    <row r="206" spans="1:3" ht="15">
      <c r="A206">
        <v>231</v>
      </c>
      <c r="B206" s="1" t="s">
        <v>29</v>
      </c>
      <c r="C206" s="2" t="s">
        <v>41</v>
      </c>
    </row>
    <row r="207" spans="1:4" ht="15">
      <c r="A207">
        <v>26</v>
      </c>
      <c r="B207" s="1" t="s">
        <v>156</v>
      </c>
      <c r="C207" s="2" t="s">
        <v>39</v>
      </c>
      <c r="D207">
        <v>3</v>
      </c>
    </row>
    <row r="208" spans="1:4" ht="15">
      <c r="A208">
        <v>23</v>
      </c>
      <c r="B208" s="1" t="s">
        <v>114</v>
      </c>
      <c r="C208" s="2" t="s">
        <v>21</v>
      </c>
      <c r="D208">
        <v>3</v>
      </c>
    </row>
    <row r="209" spans="1:3" ht="13.5" customHeight="1">
      <c r="A209">
        <v>234</v>
      </c>
      <c r="B209" s="1" t="s">
        <v>254</v>
      </c>
      <c r="C209" s="2" t="s">
        <v>145</v>
      </c>
    </row>
    <row r="210" spans="1:3" ht="13.5" customHeight="1">
      <c r="A210">
        <v>151</v>
      </c>
      <c r="B210" s="1" t="s">
        <v>100</v>
      </c>
      <c r="C210" s="2" t="s">
        <v>15</v>
      </c>
    </row>
    <row r="211" spans="1:4" ht="13.5" customHeight="1">
      <c r="A211">
        <v>106</v>
      </c>
      <c r="B211" s="1" t="s">
        <v>258</v>
      </c>
      <c r="C211" s="2" t="s">
        <v>13</v>
      </c>
      <c r="D211">
        <v>1</v>
      </c>
    </row>
    <row r="212" spans="1:3" ht="13.5" customHeight="1">
      <c r="A212">
        <v>87</v>
      </c>
      <c r="B212" s="1" t="s">
        <v>261</v>
      </c>
      <c r="C212" s="2" t="s">
        <v>12</v>
      </c>
    </row>
    <row r="213" spans="1:4" ht="13.5" customHeight="1">
      <c r="A213">
        <v>170</v>
      </c>
      <c r="B213" s="1" t="s">
        <v>264</v>
      </c>
      <c r="C213" s="2" t="s">
        <v>41</v>
      </c>
      <c r="D213">
        <v>1</v>
      </c>
    </row>
    <row r="214" spans="1:3" ht="13.5" customHeight="1">
      <c r="A214">
        <v>215</v>
      </c>
      <c r="B214" s="1" t="s">
        <v>113</v>
      </c>
      <c r="C214" s="2" t="s">
        <v>37</v>
      </c>
    </row>
    <row r="215" spans="1:4" ht="13.5" customHeight="1">
      <c r="A215">
        <v>42</v>
      </c>
      <c r="B215" s="1" t="s">
        <v>267</v>
      </c>
      <c r="C215" s="2" t="s">
        <v>9</v>
      </c>
      <c r="D215">
        <v>2</v>
      </c>
    </row>
    <row r="216" spans="1:4" ht="13.5" customHeight="1">
      <c r="A216">
        <v>55</v>
      </c>
      <c r="B216" s="1" t="s">
        <v>270</v>
      </c>
      <c r="C216" s="2" t="s">
        <v>47</v>
      </c>
      <c r="D216">
        <v>2</v>
      </c>
    </row>
    <row r="217" spans="1:3" ht="13.5" customHeight="1">
      <c r="A217">
        <v>202</v>
      </c>
      <c r="B217" s="1" t="s">
        <v>272</v>
      </c>
      <c r="C217" s="2" t="s">
        <v>36</v>
      </c>
    </row>
    <row r="218" spans="1:4" ht="13.5" customHeight="1">
      <c r="A218">
        <v>183</v>
      </c>
      <c r="B218" s="1" t="s">
        <v>274</v>
      </c>
      <c r="C218" s="2" t="s">
        <v>31</v>
      </c>
      <c r="D218">
        <v>1</v>
      </c>
    </row>
    <row r="219" spans="1:3" ht="13.5" customHeight="1">
      <c r="A219">
        <v>74</v>
      </c>
      <c r="B219" s="1" t="s">
        <v>44</v>
      </c>
      <c r="C219" s="2" t="s">
        <v>27</v>
      </c>
    </row>
    <row r="220" spans="1:4" ht="15">
      <c r="A220">
        <v>119</v>
      </c>
      <c r="B220" s="1" t="s">
        <v>279</v>
      </c>
      <c r="C220" s="2" t="s">
        <v>35</v>
      </c>
      <c r="D220">
        <v>1</v>
      </c>
    </row>
    <row r="221" spans="1:3" ht="15">
      <c r="A221">
        <v>138</v>
      </c>
      <c r="B221" s="1" t="s">
        <v>52</v>
      </c>
      <c r="C221" s="2" t="s">
        <v>14</v>
      </c>
    </row>
    <row r="222" spans="1:3" ht="15">
      <c r="A222">
        <v>247</v>
      </c>
      <c r="B222" s="1" t="s">
        <v>284</v>
      </c>
      <c r="C222" s="2" t="s">
        <v>18</v>
      </c>
    </row>
    <row r="223" spans="1:4" ht="13.5" customHeight="1">
      <c r="A223">
        <v>10</v>
      </c>
      <c r="B223" s="1" t="s">
        <v>287</v>
      </c>
      <c r="C223" s="2" t="s">
        <v>53</v>
      </c>
      <c r="D223">
        <v>4</v>
      </c>
    </row>
    <row r="224" spans="1:4" ht="13.5" customHeight="1">
      <c r="A224">
        <v>15</v>
      </c>
      <c r="B224" s="1" t="s">
        <v>97</v>
      </c>
      <c r="C224" s="2" t="s">
        <v>13</v>
      </c>
      <c r="D224">
        <v>2</v>
      </c>
    </row>
    <row r="225" spans="1:3" ht="13.5" customHeight="1">
      <c r="A225">
        <v>242</v>
      </c>
      <c r="B225" s="1" t="s">
        <v>221</v>
      </c>
      <c r="C225" s="2" t="s">
        <v>14</v>
      </c>
    </row>
    <row r="226" spans="1:4" ht="13.5" customHeight="1">
      <c r="A226">
        <v>143</v>
      </c>
      <c r="B226" s="1" t="s">
        <v>106</v>
      </c>
      <c r="C226" s="2" t="s">
        <v>12</v>
      </c>
      <c r="D226">
        <v>1</v>
      </c>
    </row>
    <row r="227" spans="1:3" ht="13.5" customHeight="1">
      <c r="A227">
        <v>114</v>
      </c>
      <c r="B227" s="1" t="s">
        <v>107</v>
      </c>
      <c r="C227" s="2" t="s">
        <v>46</v>
      </c>
    </row>
    <row r="228" spans="1:3" ht="13.5" customHeight="1">
      <c r="A228">
        <v>79</v>
      </c>
      <c r="B228" s="1" t="s">
        <v>295</v>
      </c>
      <c r="C228" s="2" t="s">
        <v>41</v>
      </c>
    </row>
    <row r="229" spans="1:4" ht="13.5" customHeight="1">
      <c r="A229">
        <v>178</v>
      </c>
      <c r="B229" s="1" t="s">
        <v>202</v>
      </c>
      <c r="C229" s="2" t="s">
        <v>18</v>
      </c>
      <c r="D229">
        <v>1</v>
      </c>
    </row>
    <row r="230" spans="1:3" ht="13.5" customHeight="1">
      <c r="A230">
        <v>207</v>
      </c>
      <c r="B230" s="1" t="s">
        <v>233</v>
      </c>
      <c r="C230" s="2" t="s">
        <v>24</v>
      </c>
    </row>
    <row r="231" spans="1:4" ht="13.5" customHeight="1">
      <c r="A231">
        <v>50</v>
      </c>
      <c r="B231" s="1" t="s">
        <v>235</v>
      </c>
      <c r="C231" s="2" t="s">
        <v>53</v>
      </c>
      <c r="D231">
        <v>4</v>
      </c>
    </row>
    <row r="232" spans="1:3" ht="13.5" customHeight="1">
      <c r="A232">
        <v>47</v>
      </c>
      <c r="B232" s="1" t="s">
        <v>16</v>
      </c>
      <c r="C232" s="2" t="s">
        <v>38</v>
      </c>
    </row>
    <row r="233" spans="1:4" ht="13.5" customHeight="1">
      <c r="A233">
        <v>210</v>
      </c>
      <c r="B233" s="1" t="s">
        <v>238</v>
      </c>
      <c r="C233" s="2" t="s">
        <v>27</v>
      </c>
      <c r="D233">
        <v>1</v>
      </c>
    </row>
    <row r="234" spans="1:4" ht="13.5" customHeight="1">
      <c r="A234">
        <v>175</v>
      </c>
      <c r="B234" s="1" t="s">
        <v>240</v>
      </c>
      <c r="C234" s="2" t="s">
        <v>10</v>
      </c>
      <c r="D234">
        <v>2</v>
      </c>
    </row>
    <row r="235" spans="1:3" ht="13.5" customHeight="1">
      <c r="A235">
        <v>82</v>
      </c>
      <c r="B235" s="1" t="s">
        <v>244</v>
      </c>
      <c r="C235" s="2" t="s">
        <v>145</v>
      </c>
    </row>
    <row r="236" spans="1:3" ht="13.5" customHeight="1">
      <c r="A236">
        <v>111</v>
      </c>
      <c r="B236" s="1" t="s">
        <v>246</v>
      </c>
      <c r="C236" s="2" t="s">
        <v>8</v>
      </c>
    </row>
    <row r="237" spans="1:4" ht="13.5" customHeight="1">
      <c r="A237">
        <v>146</v>
      </c>
      <c r="B237" s="1" t="s">
        <v>248</v>
      </c>
      <c r="C237" s="2" t="s">
        <v>42</v>
      </c>
      <c r="D237">
        <v>1</v>
      </c>
    </row>
    <row r="238" spans="1:3" ht="15">
      <c r="A238">
        <v>239</v>
      </c>
      <c r="B238" s="1" t="s">
        <v>100</v>
      </c>
      <c r="C238" s="2" t="s">
        <v>19</v>
      </c>
    </row>
    <row r="239" spans="1:4" ht="15">
      <c r="A239">
        <v>18</v>
      </c>
      <c r="B239" s="1" t="s">
        <v>251</v>
      </c>
      <c r="C239" s="2" t="s">
        <v>9</v>
      </c>
      <c r="D239">
        <v>3</v>
      </c>
    </row>
    <row r="240" spans="1:4" ht="15">
      <c r="A240">
        <v>31</v>
      </c>
      <c r="B240" s="1" t="s">
        <v>99</v>
      </c>
      <c r="C240" s="2" t="s">
        <v>31</v>
      </c>
      <c r="D240">
        <v>1</v>
      </c>
    </row>
    <row r="241" spans="1:3" ht="15">
      <c r="A241">
        <v>226</v>
      </c>
      <c r="B241" s="1" t="s">
        <v>255</v>
      </c>
      <c r="C241" s="2" t="s">
        <v>42</v>
      </c>
    </row>
    <row r="242" spans="1:3" ht="15">
      <c r="A242">
        <v>159</v>
      </c>
      <c r="B242" s="1" t="s">
        <v>55</v>
      </c>
      <c r="C242" s="2" t="s">
        <v>14</v>
      </c>
    </row>
    <row r="243" spans="1:4" ht="15">
      <c r="A243">
        <v>98</v>
      </c>
      <c r="B243" s="1" t="s">
        <v>45</v>
      </c>
      <c r="C243" s="2" t="s">
        <v>39</v>
      </c>
      <c r="D243">
        <v>5</v>
      </c>
    </row>
    <row r="244" spans="1:3" ht="13.5" customHeight="1">
      <c r="A244">
        <v>95</v>
      </c>
      <c r="B244" s="1" t="s">
        <v>262</v>
      </c>
      <c r="C244" s="2" t="s">
        <v>21</v>
      </c>
    </row>
    <row r="245" spans="1:4" ht="13.5" customHeight="1">
      <c r="A245">
        <v>162</v>
      </c>
      <c r="B245" s="1" t="s">
        <v>265</v>
      </c>
      <c r="C245" s="2" t="s">
        <v>18</v>
      </c>
      <c r="D245">
        <v>1</v>
      </c>
    </row>
    <row r="246" spans="1:3" ht="13.5" customHeight="1">
      <c r="A246">
        <v>223</v>
      </c>
      <c r="B246" s="1" t="s">
        <v>206</v>
      </c>
      <c r="C246" s="2" t="s">
        <v>11</v>
      </c>
    </row>
    <row r="247" spans="1:4" ht="13.5" customHeight="1">
      <c r="A247">
        <v>34</v>
      </c>
      <c r="B247" s="1" t="s">
        <v>268</v>
      </c>
      <c r="C247" s="2" t="s">
        <v>37</v>
      </c>
      <c r="D247">
        <v>2</v>
      </c>
    </row>
    <row r="248" spans="1:4" ht="13.5" customHeight="1">
      <c r="A248">
        <v>63</v>
      </c>
      <c r="B248" s="1" t="s">
        <v>103</v>
      </c>
      <c r="C248" s="2" t="s">
        <v>27</v>
      </c>
      <c r="D248">
        <v>3</v>
      </c>
    </row>
    <row r="249" spans="1:3" ht="13.5" customHeight="1">
      <c r="A249">
        <v>194</v>
      </c>
      <c r="B249" s="1" t="s">
        <v>63</v>
      </c>
      <c r="C249" s="2" t="s">
        <v>9</v>
      </c>
    </row>
    <row r="250" spans="1:3" ht="13.5" customHeight="1">
      <c r="A250">
        <v>191</v>
      </c>
      <c r="B250" s="1" t="s">
        <v>275</v>
      </c>
      <c r="C250" s="2" t="s">
        <v>149</v>
      </c>
    </row>
    <row r="251" spans="1:4" ht="13.5" customHeight="1">
      <c r="A251">
        <v>66</v>
      </c>
      <c r="B251" s="1" t="s">
        <v>277</v>
      </c>
      <c r="C251" s="2" t="s">
        <v>30</v>
      </c>
      <c r="D251">
        <v>1</v>
      </c>
    </row>
    <row r="252" spans="1:3" ht="13.5" customHeight="1">
      <c r="A252">
        <v>127</v>
      </c>
      <c r="B252" s="1" t="s">
        <v>280</v>
      </c>
      <c r="C252" s="2" t="s">
        <v>15</v>
      </c>
    </row>
    <row r="253" spans="1:4" ht="13.5" customHeight="1">
      <c r="A253">
        <v>130</v>
      </c>
      <c r="B253" s="1" t="s">
        <v>283</v>
      </c>
      <c r="C253" s="2" t="s">
        <v>23</v>
      </c>
      <c r="D253">
        <v>2</v>
      </c>
    </row>
    <row r="254" spans="1:3" ht="13.5" customHeight="1">
      <c r="A254">
        <v>2</v>
      </c>
      <c r="B254" s="1" t="s">
        <v>285</v>
      </c>
      <c r="C254" s="2" t="s">
        <v>53</v>
      </c>
    </row>
    <row r="255" spans="2:3" ht="13.5" customHeight="1">
      <c r="B255" s="1"/>
      <c r="C255" s="2"/>
    </row>
    <row r="256" spans="2:3" ht="15">
      <c r="B256" s="1"/>
      <c r="C256" s="2"/>
    </row>
    <row r="257" spans="2:3" ht="15">
      <c r="B257" s="1"/>
      <c r="C257" s="2"/>
    </row>
    <row r="258" spans="2:3" ht="15">
      <c r="B258" s="1"/>
      <c r="C258" s="2"/>
    </row>
    <row r="259" spans="2:3" ht="15">
      <c r="B259" s="1"/>
      <c r="C259" s="2"/>
    </row>
    <row r="260" spans="2:3" ht="15">
      <c r="B260" s="1"/>
      <c r="C260" s="2"/>
    </row>
    <row r="261" spans="2:3" ht="15">
      <c r="B261" s="1"/>
      <c r="C261" s="2"/>
    </row>
    <row r="262" spans="2:3" ht="15">
      <c r="B262" s="1"/>
      <c r="C262" s="2"/>
    </row>
    <row r="263" spans="2:3" ht="15">
      <c r="B263" s="1"/>
      <c r="C263" s="2"/>
    </row>
    <row r="264" spans="2:3" ht="15">
      <c r="B264" s="1"/>
      <c r="C264" s="2"/>
    </row>
    <row r="265" spans="2:3" ht="15">
      <c r="B265" s="1"/>
      <c r="C265" s="2"/>
    </row>
    <row r="266" spans="2:3" ht="15">
      <c r="B266" s="1"/>
      <c r="C266" s="2"/>
    </row>
    <row r="267" spans="2:3" ht="15">
      <c r="B267" s="1"/>
      <c r="C267" s="2"/>
    </row>
    <row r="268" spans="2:3" ht="15">
      <c r="B268" s="1"/>
      <c r="C268" s="2"/>
    </row>
    <row r="269" spans="2:3" ht="15">
      <c r="B269" s="1"/>
      <c r="C269" s="2"/>
    </row>
    <row r="270" spans="2:3" ht="15">
      <c r="B270" s="1"/>
      <c r="C270" s="2"/>
    </row>
    <row r="271" spans="2:3" ht="15">
      <c r="B271" s="1"/>
      <c r="C271" s="2"/>
    </row>
    <row r="272" spans="2:3" ht="15">
      <c r="B272" s="1"/>
      <c r="C272" s="2"/>
    </row>
    <row r="273" spans="2:3" ht="15">
      <c r="B273" s="1"/>
      <c r="C273" s="2"/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AU442"/>
  <sheetViews>
    <sheetView zoomScale="70" zoomScaleNormal="70" workbookViewId="0" topLeftCell="A1">
      <selection activeCell="U4" sqref="U4:U5"/>
    </sheetView>
  </sheetViews>
  <sheetFormatPr defaultColWidth="9.00390625" defaultRowHeight="13.5"/>
  <cols>
    <col min="1" max="1" width="4.50390625" style="21" bestFit="1" customWidth="1"/>
    <col min="2" max="5" width="6.125" style="21" customWidth="1"/>
    <col min="6" max="6" width="4.125" style="68" customWidth="1"/>
    <col min="7" max="7" width="5.75390625" style="21" customWidth="1"/>
    <col min="8" max="8" width="4.125" style="68" customWidth="1"/>
    <col min="9" max="9" width="5.75390625" style="21" customWidth="1"/>
    <col min="10" max="10" width="4.125" style="68" customWidth="1"/>
    <col min="11" max="11" width="5.75390625" style="21" customWidth="1"/>
    <col min="12" max="12" width="4.125" style="68" customWidth="1"/>
    <col min="13" max="13" width="5.75390625" style="21" customWidth="1"/>
    <col min="14" max="14" width="4.125" style="68" customWidth="1"/>
    <col min="15" max="15" width="5.75390625" style="21" customWidth="1"/>
    <col min="16" max="16" width="4.125" style="68" customWidth="1"/>
    <col min="17" max="17" width="5.75390625" style="21" customWidth="1"/>
    <col min="18" max="18" width="4.125" style="21" customWidth="1"/>
    <col min="19" max="19" width="5.75390625" style="21" customWidth="1"/>
    <col min="20" max="20" width="4.125" style="21" customWidth="1"/>
    <col min="21" max="21" width="5.75390625" style="21" customWidth="1"/>
    <col min="22" max="23" width="9.00390625" style="21" customWidth="1"/>
    <col min="24" max="24" width="5.25390625" style="40" customWidth="1"/>
    <col min="25" max="25" width="11.50390625" style="40" customWidth="1"/>
    <col min="26" max="26" width="6.25390625" style="40" bestFit="1" customWidth="1"/>
    <col min="27" max="27" width="3.75390625" style="40" customWidth="1"/>
    <col min="28" max="28" width="11.50390625" style="40" customWidth="1"/>
    <col min="29" max="29" width="3.75390625" style="40" customWidth="1"/>
    <col min="30" max="30" width="11.50390625" style="40" customWidth="1"/>
    <col min="31" max="31" width="3.75390625" style="40" customWidth="1"/>
    <col min="32" max="32" width="11.50390625" style="40" customWidth="1"/>
    <col min="33" max="33" width="3.75390625" style="40" customWidth="1"/>
    <col min="34" max="34" width="11.50390625" style="40" customWidth="1"/>
    <col min="35" max="35" width="3.75390625" style="40" customWidth="1"/>
    <col min="36" max="36" width="11.50390625" style="40" customWidth="1"/>
    <col min="37" max="43" width="3.375" style="40" hidden="1" customWidth="1"/>
    <col min="44" max="44" width="3.375" style="40" customWidth="1"/>
    <col min="45" max="45" width="4.625" style="21" customWidth="1"/>
    <col min="46" max="46" width="7.75390625" style="40" customWidth="1"/>
    <col min="47" max="47" width="6.25390625" style="40" bestFit="1" customWidth="1"/>
    <col min="48" max="16384" width="9.00390625" style="21" customWidth="1"/>
  </cols>
  <sheetData>
    <row r="1" spans="2:47" ht="14.25" thickBot="1">
      <c r="B1" s="43" t="s">
        <v>77</v>
      </c>
      <c r="C1" s="43" t="s">
        <v>78</v>
      </c>
      <c r="D1" s="43" t="s">
        <v>82</v>
      </c>
      <c r="E1" s="43" t="s">
        <v>83</v>
      </c>
      <c r="F1" s="221" t="s">
        <v>79</v>
      </c>
      <c r="G1" s="221"/>
      <c r="H1" s="221" t="s">
        <v>80</v>
      </c>
      <c r="I1" s="221"/>
      <c r="J1" s="221" t="s">
        <v>81</v>
      </c>
      <c r="K1" s="221"/>
      <c r="L1" s="221" t="s">
        <v>85</v>
      </c>
      <c r="M1" s="221"/>
      <c r="N1" s="221" t="s">
        <v>86</v>
      </c>
      <c r="O1" s="221"/>
      <c r="P1" s="221" t="s">
        <v>88</v>
      </c>
      <c r="Q1" s="221"/>
      <c r="R1" s="221" t="s">
        <v>87</v>
      </c>
      <c r="S1" s="221"/>
      <c r="T1" s="221" t="s">
        <v>84</v>
      </c>
      <c r="U1" s="221"/>
      <c r="X1" s="44" t="s">
        <v>73</v>
      </c>
      <c r="Y1" s="45" t="s">
        <v>67</v>
      </c>
      <c r="Z1" s="46" t="s">
        <v>68</v>
      </c>
      <c r="AA1" s="208" t="s">
        <v>69</v>
      </c>
      <c r="AB1" s="209"/>
      <c r="AC1" s="206" t="s">
        <v>74</v>
      </c>
      <c r="AD1" s="207"/>
      <c r="AE1" s="206" t="s">
        <v>70</v>
      </c>
      <c r="AF1" s="207"/>
      <c r="AG1" s="206" t="s">
        <v>71</v>
      </c>
      <c r="AH1" s="207"/>
      <c r="AI1" s="206" t="s">
        <v>72</v>
      </c>
      <c r="AJ1" s="207"/>
      <c r="AK1" s="45"/>
      <c r="AL1" s="45"/>
      <c r="AM1" s="45"/>
      <c r="AN1" s="45"/>
      <c r="AO1" s="45"/>
      <c r="AP1" s="45"/>
      <c r="AQ1" s="31"/>
      <c r="AR1" s="44" t="s">
        <v>75</v>
      </c>
      <c r="AS1" s="45" t="s">
        <v>76</v>
      </c>
      <c r="AT1" s="45" t="s">
        <v>67</v>
      </c>
      <c r="AU1" s="46" t="s">
        <v>68</v>
      </c>
    </row>
    <row r="2" spans="1:47" ht="13.5">
      <c r="A2" s="43">
        <v>1</v>
      </c>
      <c r="B2" s="43">
        <f>COUNTIF('名簿'!$A$1:$A$273,'勝ち上がり'!A2)</f>
        <v>1</v>
      </c>
      <c r="C2" s="43">
        <f>IF(B2+B3=2,0,1)</f>
        <v>1</v>
      </c>
      <c r="D2" s="43">
        <f>IF(ISERROR(VLOOKUP(A2,'名簿'!$A$1:$D$273,4,FALSE))=TRUE,-99,VLOOKUP(A2,'名簿'!$A$1:$D$273,4,FALSE))</f>
        <v>5</v>
      </c>
      <c r="E2" s="43">
        <f>C2+D2</f>
        <v>6</v>
      </c>
      <c r="F2" s="220">
        <f>IF(B2+B3=2,MAX($F1:F$2)+1,"")</f>
      </c>
      <c r="G2" s="217" t="e">
        <f>IF(MAX(E2:E3)&gt;=1,INDEX(A2:A3,MATCH(0,E2:E3,0)),"")</f>
        <v>#N/A</v>
      </c>
      <c r="H2" s="220">
        <v>1</v>
      </c>
      <c r="I2" s="217">
        <f>IF(MAX(E2:E5)&gt;=2,INDEX(A2:A5,MATCH(1,E2:E5,0)),"")</f>
        <v>128</v>
      </c>
      <c r="J2" s="220">
        <v>1</v>
      </c>
      <c r="K2" s="217">
        <f>IF(MAX(E2:E9)&gt;=3,INDEX(A2:A9,MATCH(2,E2:E9,0)),"")</f>
        <v>193</v>
      </c>
      <c r="L2" s="220">
        <v>1</v>
      </c>
      <c r="M2" s="217">
        <f>IF(MAX(E2:E17)&gt;=4,INDEX(A2:A17,MATCH(3,E2:E17,0)),"")</f>
        <v>32</v>
      </c>
      <c r="N2" s="220">
        <v>1</v>
      </c>
      <c r="O2" s="217">
        <f>IF(MAX(E2:E33)&gt;=5,INDEX(A2:A33,MATCH(4,E2:E33,0)),"")</f>
        <v>49</v>
      </c>
      <c r="P2" s="220">
        <v>1</v>
      </c>
      <c r="Q2" s="217">
        <f>IF(MAX(E2:E65)&gt;=6,INDEX(A2:A65,MATCH(5,E2:E65,0)),"")</f>
        <v>8</v>
      </c>
      <c r="R2" s="42">
        <v>1</v>
      </c>
      <c r="S2" s="41">
        <v>8</v>
      </c>
      <c r="T2" s="222">
        <v>1</v>
      </c>
      <c r="U2" s="217">
        <v>4</v>
      </c>
      <c r="X2" s="47"/>
      <c r="Y2" s="32"/>
      <c r="Z2" s="48"/>
      <c r="AA2" s="219"/>
      <c r="AB2" s="218"/>
      <c r="AC2" s="204"/>
      <c r="AD2" s="216"/>
      <c r="AE2" s="204"/>
      <c r="AF2" s="216"/>
      <c r="AG2" s="204"/>
      <c r="AH2" s="216"/>
      <c r="AI2" s="204"/>
      <c r="AJ2" s="216"/>
      <c r="AK2" s="32">
        <f>IF(COUNTIF(X2,AA2)=1,16,0)</f>
        <v>0</v>
      </c>
      <c r="AL2" s="32">
        <f>IF(COUNTIF(X2:Y3,AC2)=1,8,0)</f>
        <v>0</v>
      </c>
      <c r="AM2" s="32">
        <f>IF(COUNTIF(X2:X5,AE2)=1,4,0)</f>
        <v>0</v>
      </c>
      <c r="AN2" s="32">
        <f>IF(COUNTIF(X2:X9,AG2)=1,2,0)</f>
        <v>0</v>
      </c>
      <c r="AO2" s="32">
        <f>IF(COUNTIF(X2:X17,AI2)=1,1,0)</f>
        <v>0</v>
      </c>
      <c r="AP2" s="32">
        <f aca="true" t="shared" si="0" ref="AP2:AP33">SUM(AK2:AO2)</f>
        <v>0</v>
      </c>
      <c r="AQ2" s="49">
        <f>RANK(AP2,AP2:AP33,FALSE)</f>
        <v>1</v>
      </c>
      <c r="AR2" s="50">
        <v>1</v>
      </c>
      <c r="AS2" s="32">
        <f>INDEX(X2:X33,MATCH(AR2,AQ2:AQ33,FALSE),1)</f>
        <v>0</v>
      </c>
      <c r="AT2" s="32">
        <f>INDEX(Y2:Y33,MATCH(AR2,AQ2:AQ33,FALSE),1)</f>
        <v>0</v>
      </c>
      <c r="AU2" s="48">
        <f>INDEX(Z2:Z33,MATCH(AR2,AQ2:AQ33,FALSE),1)</f>
        <v>0</v>
      </c>
    </row>
    <row r="3" spans="1:47" ht="13.5">
      <c r="A3" s="43">
        <v>256</v>
      </c>
      <c r="B3" s="43">
        <f>COUNTIF('名簿'!$A$1:$A$273,'勝ち上がり'!A3)</f>
        <v>0</v>
      </c>
      <c r="C3" s="43">
        <f>IF(B2+B3=2,0,1)</f>
        <v>1</v>
      </c>
      <c r="D3" s="43">
        <f>IF(ISERROR(VLOOKUP(A3,'名簿'!$A$1:$D$273,4,FALSE))=TRUE,-99,VLOOKUP(A3,'名簿'!$A$1:$D$273,4,FALSE))</f>
        <v>-99</v>
      </c>
      <c r="E3" s="43">
        <f aca="true" t="shared" si="1" ref="E3:E66">C3+D3</f>
        <v>-98</v>
      </c>
      <c r="F3" s="220"/>
      <c r="G3" s="217"/>
      <c r="H3" s="220"/>
      <c r="I3" s="217"/>
      <c r="J3" s="220"/>
      <c r="K3" s="217"/>
      <c r="L3" s="220"/>
      <c r="M3" s="217"/>
      <c r="N3" s="220"/>
      <c r="O3" s="217"/>
      <c r="P3" s="220"/>
      <c r="Q3" s="217"/>
      <c r="R3" s="42">
        <v>2</v>
      </c>
      <c r="S3" s="41">
        <v>5</v>
      </c>
      <c r="T3" s="222"/>
      <c r="U3" s="217"/>
      <c r="X3" s="51"/>
      <c r="Y3" s="33"/>
      <c r="Z3" s="52"/>
      <c r="AA3" s="210"/>
      <c r="AB3" s="214"/>
      <c r="AC3" s="202"/>
      <c r="AD3" s="212"/>
      <c r="AE3" s="202"/>
      <c r="AF3" s="212"/>
      <c r="AG3" s="202"/>
      <c r="AH3" s="212"/>
      <c r="AI3" s="202"/>
      <c r="AJ3" s="212"/>
      <c r="AK3" s="33">
        <f>IF(COUNTIF(X3,AA2)=1,16,0)</f>
        <v>0</v>
      </c>
      <c r="AL3" s="33">
        <f>IF(COUNTIF(X2:Y3,AC2)=1,8,0)</f>
        <v>0</v>
      </c>
      <c r="AM3" s="33">
        <f>IF(COUNTIF(X2:X5,AE2)=1,4,0)</f>
        <v>0</v>
      </c>
      <c r="AN3" s="33">
        <f>IF(COUNTIF(X2:X9,AG2)=1,2,0)</f>
        <v>0</v>
      </c>
      <c r="AO3" s="33">
        <f>IF(COUNTIF(X2:X17,AI2)=1,1,0)</f>
        <v>0</v>
      </c>
      <c r="AP3" s="33">
        <f t="shared" si="0"/>
        <v>0</v>
      </c>
      <c r="AQ3" s="53">
        <f>RANK(AP3,AP2:AP33,FALSE)</f>
        <v>1</v>
      </c>
      <c r="AR3" s="54">
        <v>2</v>
      </c>
      <c r="AS3" s="33" t="e">
        <f>INDEX(X2:X33,MATCH(AR3,AQ2:AQ33,FALSE),1)</f>
        <v>#N/A</v>
      </c>
      <c r="AT3" s="33" t="e">
        <f>INDEX(Y2:Y33,MATCH(AR3,AQ2:AQ33,FALSE),1)</f>
        <v>#N/A</v>
      </c>
      <c r="AU3" s="52" t="e">
        <f>INDEX(Z2:Z33,MATCH(AR3,AQ2:AQ33,FALSE),1)</f>
        <v>#N/A</v>
      </c>
    </row>
    <row r="4" spans="1:47" ht="13.5">
      <c r="A4" s="43">
        <v>129</v>
      </c>
      <c r="B4" s="43">
        <f>COUNTIF('名簿'!$A$1:$A$273,'勝ち上がり'!A4)</f>
        <v>1</v>
      </c>
      <c r="C4" s="43">
        <f>IF(B4+B5=2,0,1)</f>
        <v>0</v>
      </c>
      <c r="D4" s="43">
        <f>IF(ISERROR(VLOOKUP(A4,'名簿'!$A$1:$D$273,4,FALSE))=TRUE,-99,VLOOKUP(A4,'名簿'!$A$1:$D$273,4,FALSE))</f>
        <v>0</v>
      </c>
      <c r="E4" s="43">
        <f t="shared" si="1"/>
        <v>0</v>
      </c>
      <c r="F4" s="220">
        <f>IF(B4+B5=2,MAX($F$2:F3)+1,"")</f>
        <v>1</v>
      </c>
      <c r="G4" s="217">
        <f>IF(MAX(E4:E5)&gt;=1,INDEX(A4:A5,MATCH(0,E4:E5,0)),"")</f>
        <v>129</v>
      </c>
      <c r="H4" s="220"/>
      <c r="I4" s="217"/>
      <c r="J4" s="220"/>
      <c r="K4" s="217"/>
      <c r="L4" s="220"/>
      <c r="M4" s="217"/>
      <c r="N4" s="220"/>
      <c r="O4" s="217"/>
      <c r="P4" s="220"/>
      <c r="Q4" s="217"/>
      <c r="R4" s="42">
        <v>3</v>
      </c>
      <c r="S4" s="41">
        <v>11</v>
      </c>
      <c r="T4" s="222">
        <v>2</v>
      </c>
      <c r="U4" s="217">
        <v>3</v>
      </c>
      <c r="X4" s="51"/>
      <c r="Y4" s="33"/>
      <c r="Z4" s="52"/>
      <c r="AA4" s="210"/>
      <c r="AB4" s="214"/>
      <c r="AC4" s="202"/>
      <c r="AD4" s="212"/>
      <c r="AE4" s="202"/>
      <c r="AF4" s="212"/>
      <c r="AG4" s="202"/>
      <c r="AH4" s="212"/>
      <c r="AI4" s="202"/>
      <c r="AJ4" s="212"/>
      <c r="AK4" s="33">
        <f>IF(COUNTIF(X4,AA4)=1,16,0)</f>
        <v>0</v>
      </c>
      <c r="AL4" s="33">
        <f>IF(COUNTIF(X4:Y5,AC2)=1,8,0)</f>
        <v>0</v>
      </c>
      <c r="AM4" s="33">
        <f>IF(COUNTIF(X2:X5,AE2)=1,4,0)</f>
        <v>0</v>
      </c>
      <c r="AN4" s="33">
        <f>IF(COUNTIF(X2:X9,AG2)=1,2,0)</f>
        <v>0</v>
      </c>
      <c r="AO4" s="33">
        <f>IF(COUNTIF(X2:X17,AI2)=1,1,0)</f>
        <v>0</v>
      </c>
      <c r="AP4" s="33">
        <f t="shared" si="0"/>
        <v>0</v>
      </c>
      <c r="AQ4" s="53">
        <f>RANK(AP4,AP2:AP33,FALSE)</f>
        <v>1</v>
      </c>
      <c r="AR4" s="55">
        <v>3</v>
      </c>
      <c r="AS4" s="34" t="e">
        <f>INDEX(X2:X33,MATCH(AR4,AQ2:AQ33,FALSE),1)</f>
        <v>#N/A</v>
      </c>
      <c r="AT4" s="34" t="e">
        <f>INDEX(Y2:Y33,MATCH(AR4,AQ2:AQ33,FALSE),1)</f>
        <v>#N/A</v>
      </c>
      <c r="AU4" s="56" t="e">
        <f>INDEX(Z2:Z33,MATCH(AR4,AQ2:AQ33,FALSE),1)</f>
        <v>#N/A</v>
      </c>
    </row>
    <row r="5" spans="1:47" ht="13.5">
      <c r="A5" s="43">
        <v>128</v>
      </c>
      <c r="B5" s="43">
        <f>COUNTIF('名簿'!$A$1:$A$273,'勝ち上がり'!A5)</f>
        <v>1</v>
      </c>
      <c r="C5" s="43">
        <f>IF(B4+B5=2,0,1)</f>
        <v>0</v>
      </c>
      <c r="D5" s="43">
        <f>IF(ISERROR(VLOOKUP(A5,'名簿'!$A$1:$D$273,4,FALSE))=TRUE,-99,VLOOKUP(A5,'名簿'!$A$1:$D$273,4,FALSE))</f>
        <v>1</v>
      </c>
      <c r="E5" s="43">
        <f t="shared" si="1"/>
        <v>1</v>
      </c>
      <c r="F5" s="220"/>
      <c r="G5" s="217"/>
      <c r="H5" s="220"/>
      <c r="I5" s="217"/>
      <c r="J5" s="220"/>
      <c r="K5" s="217"/>
      <c r="L5" s="220"/>
      <c r="M5" s="217"/>
      <c r="N5" s="220"/>
      <c r="O5" s="217"/>
      <c r="P5" s="220"/>
      <c r="Q5" s="217"/>
      <c r="R5" s="42">
        <v>4</v>
      </c>
      <c r="S5" s="41">
        <v>98</v>
      </c>
      <c r="T5" s="222"/>
      <c r="U5" s="217"/>
      <c r="X5" s="51"/>
      <c r="Y5" s="33"/>
      <c r="Z5" s="52"/>
      <c r="AA5" s="210"/>
      <c r="AB5" s="214"/>
      <c r="AC5" s="203"/>
      <c r="AD5" s="212"/>
      <c r="AE5" s="202"/>
      <c r="AF5" s="212"/>
      <c r="AG5" s="202"/>
      <c r="AH5" s="212"/>
      <c r="AI5" s="202"/>
      <c r="AJ5" s="212"/>
      <c r="AK5" s="33">
        <f>IF(COUNTIF(X5,AA4)=1,16,0)</f>
        <v>0</v>
      </c>
      <c r="AL5" s="33">
        <f>IF(COUNTIF(X4:Y5,AC2)=1,8,0)</f>
        <v>0</v>
      </c>
      <c r="AM5" s="33">
        <f>IF(COUNTIF(X2:X5,AE2)=1,4,0)</f>
        <v>0</v>
      </c>
      <c r="AN5" s="33">
        <f>IF(COUNTIF(X2:X9,AG2)=1,2,0)</f>
        <v>0</v>
      </c>
      <c r="AO5" s="33">
        <f>IF(COUNTIF(X2:X17,AI2)=1,1,0)</f>
        <v>0</v>
      </c>
      <c r="AP5" s="33">
        <f t="shared" si="0"/>
        <v>0</v>
      </c>
      <c r="AQ5" s="53">
        <f>RANK(AP5,AP2:AP33,FALSE)</f>
        <v>1</v>
      </c>
      <c r="AR5" s="57">
        <v>4</v>
      </c>
      <c r="AS5" s="35" t="e">
        <f>INDEX(X2:X33,MATCH(AR5,AQ2:AQ33,FALSE),1)</f>
        <v>#N/A</v>
      </c>
      <c r="AT5" s="35" t="e">
        <f>INDEX(Y2:Y33,MATCH(AR5,AQ2:AQ33,FALSE),1)</f>
        <v>#N/A</v>
      </c>
      <c r="AU5" s="58" t="e">
        <f>INDEX(Z2:Z33,MATCH(AR5,AQ2:AQ33,FALSE),1)</f>
        <v>#N/A</v>
      </c>
    </row>
    <row r="6" spans="1:47" ht="13.5" customHeight="1">
      <c r="A6" s="43">
        <v>65</v>
      </c>
      <c r="B6" s="43">
        <f>COUNTIF('名簿'!$A$1:$A$273,'勝ち上がり'!A6)</f>
        <v>1</v>
      </c>
      <c r="C6" s="43">
        <f>IF(B6+B7=2,0,1)</f>
        <v>0</v>
      </c>
      <c r="D6" s="43">
        <f>IF(ISERROR(VLOOKUP(A6,'名簿'!$A$1:$D$273,4,FALSE))=TRUE,-99,VLOOKUP(A6,'名簿'!$A$1:$D$273,4,FALSE))</f>
        <v>0</v>
      </c>
      <c r="E6" s="43">
        <f t="shared" si="1"/>
        <v>0</v>
      </c>
      <c r="F6" s="220">
        <f>IF(B6+B7=2,MAX($F$2:F5)+1,"")</f>
        <v>2</v>
      </c>
      <c r="G6" s="217">
        <f>IF(MAX(E6:E7)&gt;=1,INDEX(A6:A7,MATCH(0,E6:E7,0)),"")</f>
        <v>65</v>
      </c>
      <c r="H6" s="220">
        <v>2</v>
      </c>
      <c r="I6" s="217">
        <f>IF(MAX(E6:E9)&gt;=2,INDEX(A6:A9,MATCH(1,E6:E9,0)),"")</f>
        <v>192</v>
      </c>
      <c r="J6" s="220"/>
      <c r="K6" s="217"/>
      <c r="L6" s="220"/>
      <c r="M6" s="217"/>
      <c r="N6" s="220"/>
      <c r="O6" s="217"/>
      <c r="P6" s="220"/>
      <c r="Q6" s="217"/>
      <c r="X6" s="51"/>
      <c r="Y6" s="33"/>
      <c r="Z6" s="52"/>
      <c r="AA6" s="210"/>
      <c r="AB6" s="214"/>
      <c r="AC6" s="201"/>
      <c r="AD6" s="212"/>
      <c r="AE6" s="202"/>
      <c r="AF6" s="212"/>
      <c r="AG6" s="202"/>
      <c r="AH6" s="212"/>
      <c r="AI6" s="202"/>
      <c r="AJ6" s="212"/>
      <c r="AK6" s="33">
        <f>IF(COUNTIF(X6,AA6)=1,16,0)</f>
        <v>0</v>
      </c>
      <c r="AL6" s="33">
        <f>IF(COUNTIF(X6:Y7,AC6)=1,8,0)</f>
        <v>0</v>
      </c>
      <c r="AM6" s="33">
        <f>IF(COUNTIF(X6:X9,AE2)=1,4,0)</f>
        <v>0</v>
      </c>
      <c r="AN6" s="33">
        <f>IF(COUNTIF(X2:X9,AG2)=1,2,0)</f>
        <v>0</v>
      </c>
      <c r="AO6" s="33">
        <f>IF(COUNTIF(X2:X17,AI2)=1,1,0)</f>
        <v>0</v>
      </c>
      <c r="AP6" s="33">
        <f t="shared" si="0"/>
        <v>0</v>
      </c>
      <c r="AQ6" s="53">
        <f>RANK(AP6,AP2:AP33,FALSE)</f>
        <v>1</v>
      </c>
      <c r="AR6" s="55">
        <v>5</v>
      </c>
      <c r="AS6" s="34" t="e">
        <f>INDEX(X2:X33,MATCH(AR6,AQ2:AQ33,FALSE),1)</f>
        <v>#N/A</v>
      </c>
      <c r="AT6" s="34" t="e">
        <f>INDEX(Y2:Y33,MATCH(AR6,AQ2:AQ33,FALSE),1)</f>
        <v>#N/A</v>
      </c>
      <c r="AU6" s="56" t="e">
        <f>INDEX(Z2:Z33,MATCH(AR6,AQ2:AQ33,FALSE),1)</f>
        <v>#N/A</v>
      </c>
    </row>
    <row r="7" spans="1:47" ht="13.5" customHeight="1">
      <c r="A7" s="43">
        <v>192</v>
      </c>
      <c r="B7" s="43">
        <f>COUNTIF('名簿'!$A$1:$A$273,'勝ち上がり'!A7)</f>
        <v>1</v>
      </c>
      <c r="C7" s="43">
        <f>IF(B6+B7=2,0,1)</f>
        <v>0</v>
      </c>
      <c r="D7" s="43">
        <f>IF(ISERROR(VLOOKUP(A7,'名簿'!$A$1:$D$273,4,FALSE))=TRUE,-99,VLOOKUP(A7,'名簿'!$A$1:$D$273,4,FALSE))</f>
        <v>1</v>
      </c>
      <c r="E7" s="43">
        <f t="shared" si="1"/>
        <v>1</v>
      </c>
      <c r="F7" s="220"/>
      <c r="G7" s="217"/>
      <c r="H7" s="220"/>
      <c r="I7" s="217"/>
      <c r="J7" s="220"/>
      <c r="K7" s="217"/>
      <c r="L7" s="220"/>
      <c r="M7" s="217"/>
      <c r="N7" s="220"/>
      <c r="O7" s="217"/>
      <c r="P7" s="220"/>
      <c r="Q7" s="217"/>
      <c r="X7" s="51"/>
      <c r="Y7" s="33"/>
      <c r="Z7" s="52"/>
      <c r="AA7" s="210"/>
      <c r="AB7" s="214"/>
      <c r="AC7" s="202"/>
      <c r="AD7" s="212"/>
      <c r="AE7" s="202"/>
      <c r="AF7" s="212"/>
      <c r="AG7" s="202"/>
      <c r="AH7" s="212"/>
      <c r="AI7" s="202"/>
      <c r="AJ7" s="212"/>
      <c r="AK7" s="33">
        <f>IF(COUNTIF(X7,AA6)=1,16,0)</f>
        <v>0</v>
      </c>
      <c r="AL7" s="33">
        <f>IF(COUNTIF(X6:Y7,AC6)=1,8,0)</f>
        <v>0</v>
      </c>
      <c r="AM7" s="33">
        <f>IF(COUNTIF(X6:X9,AE2)=1,4,0)</f>
        <v>0</v>
      </c>
      <c r="AN7" s="33">
        <f>IF(COUNTIF(X2:X9,AG2)=1,2,0)</f>
        <v>0</v>
      </c>
      <c r="AO7" s="33">
        <f>IF(COUNTIF(X2:X17,AI2)=1,1,0)</f>
        <v>0</v>
      </c>
      <c r="AP7" s="33">
        <f t="shared" si="0"/>
        <v>0</v>
      </c>
      <c r="AQ7" s="53">
        <f>RANK(AP7,AP2:AP33,FALSE)</f>
        <v>1</v>
      </c>
      <c r="AR7" s="59">
        <v>6</v>
      </c>
      <c r="AS7" s="36" t="e">
        <f>INDEX(X2:X33,MATCH(AR7,AQ2:AQ33,FALSE),1)</f>
        <v>#N/A</v>
      </c>
      <c r="AT7" s="36" t="e">
        <f>INDEX(Y2:Y33,MATCH(AR7,AQ2:AQ33,FALSE),1)</f>
        <v>#N/A</v>
      </c>
      <c r="AU7" s="60" t="e">
        <f>INDEX(Z2:Z33,MATCH(AR7,AQ2:AQ33,FALSE),1)</f>
        <v>#N/A</v>
      </c>
    </row>
    <row r="8" spans="1:47" ht="13.5" customHeight="1">
      <c r="A8" s="43">
        <v>193</v>
      </c>
      <c r="B8" s="43">
        <f>COUNTIF('名簿'!$A$1:$A$273,'勝ち上がり'!A8)</f>
        <v>1</v>
      </c>
      <c r="C8" s="43">
        <f>IF(B8+B9=2,0,1)</f>
        <v>0</v>
      </c>
      <c r="D8" s="43">
        <f>IF(ISERROR(VLOOKUP(A8,'名簿'!$A$1:$D$273,4,FALSE))=TRUE,-99,VLOOKUP(A8,'名簿'!$A$1:$D$273,4,FALSE))</f>
        <v>2</v>
      </c>
      <c r="E8" s="43">
        <f t="shared" si="1"/>
        <v>2</v>
      </c>
      <c r="F8" s="220">
        <f>IF(B8+B9=2,MAX($F$2:F7)+1,"")</f>
        <v>3</v>
      </c>
      <c r="G8" s="217">
        <f>IF(MAX(E8:E9)&gt;=1,INDEX(A8:A9,MATCH(0,E8:E9,0)),"")</f>
        <v>64</v>
      </c>
      <c r="H8" s="220"/>
      <c r="I8" s="217"/>
      <c r="J8" s="220"/>
      <c r="K8" s="217"/>
      <c r="L8" s="220"/>
      <c r="M8" s="217"/>
      <c r="N8" s="220"/>
      <c r="O8" s="217"/>
      <c r="P8" s="220"/>
      <c r="Q8" s="217"/>
      <c r="X8" s="51"/>
      <c r="Y8" s="33"/>
      <c r="Z8" s="52"/>
      <c r="AA8" s="210"/>
      <c r="AB8" s="214"/>
      <c r="AC8" s="202"/>
      <c r="AD8" s="212"/>
      <c r="AE8" s="202"/>
      <c r="AF8" s="212"/>
      <c r="AG8" s="202"/>
      <c r="AH8" s="212"/>
      <c r="AI8" s="202"/>
      <c r="AJ8" s="212"/>
      <c r="AK8" s="33">
        <f>IF(COUNTIF(X8,AA8)=1,16,0)</f>
        <v>0</v>
      </c>
      <c r="AL8" s="33">
        <f>IF(COUNTIF(X8:Y9,AC6)=1,8,0)</f>
        <v>0</v>
      </c>
      <c r="AM8" s="33">
        <f>IF(COUNTIF(X6:X9,AE2)=1,4,0)</f>
        <v>0</v>
      </c>
      <c r="AN8" s="33">
        <f>IF(COUNTIF(X2:X9,AG2)=1,2,0)</f>
        <v>0</v>
      </c>
      <c r="AO8" s="33">
        <f>IF(COUNTIF(X2:X17,AI2)=1,1,0)</f>
        <v>0</v>
      </c>
      <c r="AP8" s="33">
        <f t="shared" si="0"/>
        <v>0</v>
      </c>
      <c r="AQ8" s="53">
        <f>RANK(AP8,AP2:AP33,FALSE)</f>
        <v>1</v>
      </c>
      <c r="AR8" s="59">
        <v>7</v>
      </c>
      <c r="AS8" s="36" t="e">
        <f>INDEX(X2:X33,MATCH(AR8,AQ2:AQ33,FALSE),1)</f>
        <v>#N/A</v>
      </c>
      <c r="AT8" s="36" t="e">
        <f>INDEX(Y2:Y33,MATCH(AR8,AQ2:AQ33,FALSE),1)</f>
        <v>#N/A</v>
      </c>
      <c r="AU8" s="60" t="e">
        <f>INDEX(Z2:Z33,MATCH(AR8,AQ2:AQ33,FALSE),1)</f>
        <v>#N/A</v>
      </c>
    </row>
    <row r="9" spans="1:47" ht="13.5" customHeight="1">
      <c r="A9" s="43">
        <v>64</v>
      </c>
      <c r="B9" s="43">
        <f>COUNTIF('名簿'!$A$1:$A$273,'勝ち上がり'!A9)</f>
        <v>1</v>
      </c>
      <c r="C9" s="43">
        <f>IF(B8+B9=2,0,1)</f>
        <v>0</v>
      </c>
      <c r="D9" s="43">
        <f>IF(ISERROR(VLOOKUP(A9,'名簿'!$A$1:$D$273,4,FALSE))=TRUE,-99,VLOOKUP(A9,'名簿'!$A$1:$D$273,4,FALSE))</f>
        <v>0</v>
      </c>
      <c r="E9" s="43">
        <f t="shared" si="1"/>
        <v>0</v>
      </c>
      <c r="F9" s="220"/>
      <c r="G9" s="217"/>
      <c r="H9" s="220"/>
      <c r="I9" s="217"/>
      <c r="J9" s="220"/>
      <c r="K9" s="217"/>
      <c r="L9" s="220"/>
      <c r="M9" s="217"/>
      <c r="N9" s="220"/>
      <c r="O9" s="217"/>
      <c r="P9" s="220"/>
      <c r="Q9" s="217"/>
      <c r="X9" s="51"/>
      <c r="Y9" s="33"/>
      <c r="Z9" s="52"/>
      <c r="AA9" s="210"/>
      <c r="AB9" s="214"/>
      <c r="AC9" s="203"/>
      <c r="AD9" s="212"/>
      <c r="AE9" s="203"/>
      <c r="AF9" s="212"/>
      <c r="AG9" s="202"/>
      <c r="AH9" s="212"/>
      <c r="AI9" s="202"/>
      <c r="AJ9" s="212"/>
      <c r="AK9" s="33">
        <f>IF(COUNTIF(X9,AA8)=1,16,0)</f>
        <v>0</v>
      </c>
      <c r="AL9" s="33">
        <f>IF(COUNTIF(X8:Y9,AC6)=1,8,0)</f>
        <v>0</v>
      </c>
      <c r="AM9" s="33">
        <f>IF(COUNTIF(X6:X9,AE2)=1,4,0)</f>
        <v>0</v>
      </c>
      <c r="AN9" s="33">
        <f>IF(COUNTIF(X2:X9,AG2)=1,2,0)</f>
        <v>0</v>
      </c>
      <c r="AO9" s="33">
        <f>IF(COUNTIF(X2:X17,AI2)=1,1,0)</f>
        <v>0</v>
      </c>
      <c r="AP9" s="33">
        <f t="shared" si="0"/>
        <v>0</v>
      </c>
      <c r="AQ9" s="53">
        <f>RANK(AP9,AP2:AP33,FALSE)</f>
        <v>1</v>
      </c>
      <c r="AR9" s="57">
        <v>8</v>
      </c>
      <c r="AS9" s="35" t="e">
        <f>INDEX(X2:X33,MATCH(AR9,AQ2:AQ33,FALSE),1)</f>
        <v>#N/A</v>
      </c>
      <c r="AT9" s="35" t="e">
        <f>INDEX(Y2:Y33,MATCH(AR9,AQ2:AQ33,FALSE),1)</f>
        <v>#N/A</v>
      </c>
      <c r="AU9" s="58" t="e">
        <f>INDEX(Z2:Z33,MATCH(AR9,AQ2:AQ33,FALSE),1)</f>
        <v>#N/A</v>
      </c>
    </row>
    <row r="10" spans="1:47" ht="13.5" customHeight="1">
      <c r="A10" s="43">
        <v>33</v>
      </c>
      <c r="B10" s="43">
        <f>COUNTIF('名簿'!$A$1:$A$273,'勝ち上がり'!A10)</f>
        <v>1</v>
      </c>
      <c r="C10" s="43">
        <f>IF(B10+B11=2,0,1)</f>
        <v>0</v>
      </c>
      <c r="D10" s="43">
        <f>IF(ISERROR(VLOOKUP(A10,'名簿'!$A$1:$D$273,4,FALSE))=TRUE,-99,VLOOKUP(A10,'名簿'!$A$1:$D$273,4,FALSE))</f>
        <v>2</v>
      </c>
      <c r="E10" s="43">
        <f t="shared" si="1"/>
        <v>2</v>
      </c>
      <c r="F10" s="220">
        <f>IF(B10+B11=2,MAX($F$2:F9)+1,"")</f>
        <v>4</v>
      </c>
      <c r="G10" s="217">
        <f>IF(MAX(E10:E11)&gt;=1,INDEX(A10:A11,MATCH(0,E10:E11,0)),"")</f>
        <v>224</v>
      </c>
      <c r="H10" s="220">
        <v>3</v>
      </c>
      <c r="I10" s="217">
        <f>IF(MAX(E10:E13)&gt;=2,INDEX(A10:A13,MATCH(1,E10:E13,0)),"")</f>
        <v>161</v>
      </c>
      <c r="J10" s="220">
        <v>2</v>
      </c>
      <c r="K10" s="217">
        <f>IF(MAX(E10:E17)&gt;=3,INDEX(A10:A17,MATCH(2,E10:E17,0)),"")</f>
        <v>33</v>
      </c>
      <c r="L10" s="220"/>
      <c r="M10" s="217"/>
      <c r="N10" s="220"/>
      <c r="O10" s="217"/>
      <c r="P10" s="220"/>
      <c r="Q10" s="217"/>
      <c r="X10" s="51"/>
      <c r="Y10" s="33"/>
      <c r="Z10" s="52"/>
      <c r="AA10" s="210"/>
      <c r="AB10" s="214"/>
      <c r="AC10" s="201"/>
      <c r="AD10" s="212"/>
      <c r="AE10" s="201"/>
      <c r="AF10" s="212"/>
      <c r="AG10" s="202"/>
      <c r="AH10" s="212"/>
      <c r="AI10" s="202"/>
      <c r="AJ10" s="212"/>
      <c r="AK10" s="33">
        <f>IF(COUNTIF(X10,AA10)=1,16,0)</f>
        <v>0</v>
      </c>
      <c r="AL10" s="33">
        <f>IF(COUNTIF(X10:Y11,AC10)=1,8,0)</f>
        <v>0</v>
      </c>
      <c r="AM10" s="33">
        <f>IF(COUNTIF(X10:X13,AE10)=1,4,0)</f>
        <v>0</v>
      </c>
      <c r="AN10" s="33">
        <f>IF(COUNTIF(X10:X17,AG2)=1,2,0)</f>
        <v>0</v>
      </c>
      <c r="AO10" s="33">
        <f>IF(COUNTIF(X2:X17,AI2)=1,1,0)</f>
        <v>0</v>
      </c>
      <c r="AP10" s="33">
        <f t="shared" si="0"/>
        <v>0</v>
      </c>
      <c r="AQ10" s="53">
        <f>RANK(AP10,AP2:AP33,FALSE)</f>
        <v>1</v>
      </c>
      <c r="AR10" s="55">
        <v>9</v>
      </c>
      <c r="AS10" s="34" t="e">
        <f>INDEX(X2:X33,MATCH(AR10,AQ2:AQ33,FALSE),1)</f>
        <v>#N/A</v>
      </c>
      <c r="AT10" s="34" t="e">
        <f>INDEX(Y2:Y33,MATCH(AR10,AQ2:AQ33,FALSE),1)</f>
        <v>#N/A</v>
      </c>
      <c r="AU10" s="56" t="e">
        <f>INDEX(Z2:Z33,MATCH(AR10,AQ2:AQ33,FALSE),1)</f>
        <v>#N/A</v>
      </c>
    </row>
    <row r="11" spans="1:47" ht="13.5" customHeight="1">
      <c r="A11" s="43">
        <v>224</v>
      </c>
      <c r="B11" s="43">
        <f>COUNTIF('名簿'!$A$1:$A$273,'勝ち上がり'!A11)</f>
        <v>1</v>
      </c>
      <c r="C11" s="43">
        <f>IF(B10+B11=2,0,1)</f>
        <v>0</v>
      </c>
      <c r="D11" s="43">
        <f>IF(ISERROR(VLOOKUP(A11,'名簿'!$A$1:$D$273,4,FALSE))=TRUE,-99,VLOOKUP(A11,'名簿'!$A$1:$D$273,4,FALSE))</f>
        <v>0</v>
      </c>
      <c r="E11" s="43">
        <f t="shared" si="1"/>
        <v>0</v>
      </c>
      <c r="F11" s="220"/>
      <c r="G11" s="217"/>
      <c r="H11" s="220"/>
      <c r="I11" s="217"/>
      <c r="J11" s="220"/>
      <c r="K11" s="217"/>
      <c r="L11" s="220"/>
      <c r="M11" s="217"/>
      <c r="N11" s="220"/>
      <c r="O11" s="217"/>
      <c r="P11" s="220"/>
      <c r="Q11" s="217"/>
      <c r="X11" s="51"/>
      <c r="Y11" s="33"/>
      <c r="Z11" s="52"/>
      <c r="AA11" s="210"/>
      <c r="AB11" s="214"/>
      <c r="AC11" s="202"/>
      <c r="AD11" s="212"/>
      <c r="AE11" s="202"/>
      <c r="AF11" s="212"/>
      <c r="AG11" s="202"/>
      <c r="AH11" s="212"/>
      <c r="AI11" s="202"/>
      <c r="AJ11" s="212"/>
      <c r="AK11" s="33">
        <f>IF(COUNTIF(X11,AA10)=1,16,0)</f>
        <v>0</v>
      </c>
      <c r="AL11" s="33">
        <f>IF(COUNTIF(X10:Y11,AC10)=1,8,0)</f>
        <v>0</v>
      </c>
      <c r="AM11" s="33">
        <f>IF(COUNTIF(X10:X13,AE10)=1,4,0)</f>
        <v>0</v>
      </c>
      <c r="AN11" s="33">
        <f>IF(COUNTIF(X10:X17,AG2)=1,2,0)</f>
        <v>0</v>
      </c>
      <c r="AO11" s="33">
        <f>IF(COUNTIF(X2:X17,AI2)=1,1,0)</f>
        <v>0</v>
      </c>
      <c r="AP11" s="33">
        <f t="shared" si="0"/>
        <v>0</v>
      </c>
      <c r="AQ11" s="53">
        <f>RANK(AP11,AP2:AP33,FALSE)</f>
        <v>1</v>
      </c>
      <c r="AR11" s="59">
        <v>10</v>
      </c>
      <c r="AS11" s="36" t="e">
        <f>INDEX(X2:X33,MATCH(AR11,AQ2:AQ33,FALSE),1)</f>
        <v>#N/A</v>
      </c>
      <c r="AT11" s="36" t="e">
        <f>INDEX(Y2:Y33,MATCH(AR11,AQ2:AQ33,FALSE),1)</f>
        <v>#N/A</v>
      </c>
      <c r="AU11" s="60" t="e">
        <f>INDEX(Z2:Z33,MATCH(AR11,AQ2:AQ33,FALSE),1)</f>
        <v>#N/A</v>
      </c>
    </row>
    <row r="12" spans="1:47" ht="13.5" customHeight="1">
      <c r="A12" s="43">
        <v>161</v>
      </c>
      <c r="B12" s="43">
        <f>COUNTIF('名簿'!$A$1:$A$273,'勝ち上がり'!A12)</f>
        <v>1</v>
      </c>
      <c r="C12" s="43">
        <f>IF(B12+B13=2,0,1)</f>
        <v>0</v>
      </c>
      <c r="D12" s="43">
        <f>IF(ISERROR(VLOOKUP(A12,'名簿'!$A$1:$D$273,4,FALSE))=TRUE,-99,VLOOKUP(A12,'名簿'!$A$1:$D$273,4,FALSE))</f>
        <v>1</v>
      </c>
      <c r="E12" s="43">
        <f t="shared" si="1"/>
        <v>1</v>
      </c>
      <c r="F12" s="220">
        <f>IF(B12+B13=2,MAX($F$2:F11)+1,"")</f>
        <v>5</v>
      </c>
      <c r="G12" s="217">
        <f>IF(MAX(E12:E13)&gt;=1,INDEX(A12:A13,MATCH(0,E12:E13,0)),"")</f>
        <v>96</v>
      </c>
      <c r="H12" s="220"/>
      <c r="I12" s="217"/>
      <c r="J12" s="220"/>
      <c r="K12" s="217"/>
      <c r="L12" s="220"/>
      <c r="M12" s="217"/>
      <c r="N12" s="220"/>
      <c r="O12" s="217"/>
      <c r="P12" s="220"/>
      <c r="Q12" s="217"/>
      <c r="X12" s="51"/>
      <c r="Y12" s="33"/>
      <c r="Z12" s="52"/>
      <c r="AA12" s="210"/>
      <c r="AB12" s="214"/>
      <c r="AC12" s="202"/>
      <c r="AD12" s="212"/>
      <c r="AE12" s="202"/>
      <c r="AF12" s="212"/>
      <c r="AG12" s="202"/>
      <c r="AH12" s="212"/>
      <c r="AI12" s="202"/>
      <c r="AJ12" s="212"/>
      <c r="AK12" s="33">
        <f>IF(COUNTIF(X12,AA12)=1,16,0)</f>
        <v>0</v>
      </c>
      <c r="AL12" s="33">
        <f>IF(COUNTIF(X12:Y13,AC10)=1,8,0)</f>
        <v>0</v>
      </c>
      <c r="AM12" s="33">
        <f>IF(COUNTIF(X10:X13,AE10)=1,4,0)</f>
        <v>0</v>
      </c>
      <c r="AN12" s="33">
        <f>IF(COUNTIF(X10:X17,AG2)=1,2,0)</f>
        <v>0</v>
      </c>
      <c r="AO12" s="33">
        <f>IF(COUNTIF(X2:X17,AI2)=1,1,0)</f>
        <v>0</v>
      </c>
      <c r="AP12" s="33">
        <f t="shared" si="0"/>
        <v>0</v>
      </c>
      <c r="AQ12" s="53">
        <f>RANK(AP12,AP2:AP33,FALSE)</f>
        <v>1</v>
      </c>
      <c r="AR12" s="59">
        <v>11</v>
      </c>
      <c r="AS12" s="36" t="e">
        <f>INDEX(X2:X33,MATCH(AR12,AQ2:AQ33,FALSE),1)</f>
        <v>#N/A</v>
      </c>
      <c r="AT12" s="36" t="e">
        <f>INDEX(Y2:Y33,MATCH(AR12,AQ2:AQ33,FALSE),1)</f>
        <v>#N/A</v>
      </c>
      <c r="AU12" s="60" t="e">
        <f>INDEX(Z2:Z33,MATCH(AR12,AQ2:AQ33,FALSE),1)</f>
        <v>#N/A</v>
      </c>
    </row>
    <row r="13" spans="1:47" ht="13.5" customHeight="1">
      <c r="A13" s="43">
        <v>96</v>
      </c>
      <c r="B13" s="43">
        <f>COUNTIF('名簿'!$A$1:$A$273,'勝ち上がり'!A13)</f>
        <v>1</v>
      </c>
      <c r="C13" s="43">
        <f>IF(B12+B13=2,0,1)</f>
        <v>0</v>
      </c>
      <c r="D13" s="43">
        <f>IF(ISERROR(VLOOKUP(A13,'名簿'!$A$1:$D$273,4,FALSE))=TRUE,-99,VLOOKUP(A13,'名簿'!$A$1:$D$273,4,FALSE))</f>
        <v>0</v>
      </c>
      <c r="E13" s="43">
        <f t="shared" si="1"/>
        <v>0</v>
      </c>
      <c r="F13" s="220"/>
      <c r="G13" s="217"/>
      <c r="H13" s="220"/>
      <c r="I13" s="217"/>
      <c r="J13" s="220"/>
      <c r="K13" s="217"/>
      <c r="L13" s="220"/>
      <c r="M13" s="217"/>
      <c r="N13" s="220"/>
      <c r="O13" s="217"/>
      <c r="P13" s="220"/>
      <c r="Q13" s="217"/>
      <c r="X13" s="51"/>
      <c r="Y13" s="33"/>
      <c r="Z13" s="52"/>
      <c r="AA13" s="210"/>
      <c r="AB13" s="214"/>
      <c r="AC13" s="203"/>
      <c r="AD13" s="212"/>
      <c r="AE13" s="202"/>
      <c r="AF13" s="212"/>
      <c r="AG13" s="202"/>
      <c r="AH13" s="212"/>
      <c r="AI13" s="202"/>
      <c r="AJ13" s="212"/>
      <c r="AK13" s="33">
        <f>IF(COUNTIF(X13,AA12)=1,16,0)</f>
        <v>0</v>
      </c>
      <c r="AL13" s="33">
        <f>IF(COUNTIF(X12:Y13,AC10)=1,8,0)</f>
        <v>0</v>
      </c>
      <c r="AM13" s="33">
        <f>IF(COUNTIF(X10:X13,AE10)=1,4,0)</f>
        <v>0</v>
      </c>
      <c r="AN13" s="33">
        <f>IF(COUNTIF(X10:X17,AG2)=1,2,0)</f>
        <v>0</v>
      </c>
      <c r="AO13" s="33">
        <f>IF(COUNTIF(X2:X17,AI2)=1,1,0)</f>
        <v>0</v>
      </c>
      <c r="AP13" s="33">
        <f t="shared" si="0"/>
        <v>0</v>
      </c>
      <c r="AQ13" s="53">
        <f>RANK(AP13,AP2:AP33,FALSE)</f>
        <v>1</v>
      </c>
      <c r="AR13" s="59">
        <v>12</v>
      </c>
      <c r="AS13" s="36" t="e">
        <f>INDEX(X2:X33,MATCH(AR13,AQ2:AQ33,FALSE),1)</f>
        <v>#N/A</v>
      </c>
      <c r="AT13" s="36" t="e">
        <f>INDEX(Y2:Y33,MATCH(AR13,AQ2:AQ33,FALSE),1)</f>
        <v>#N/A</v>
      </c>
      <c r="AU13" s="60" t="e">
        <f>INDEX(Z2:Z33,MATCH(AR13,AQ2:AQ33,FALSE),1)</f>
        <v>#N/A</v>
      </c>
    </row>
    <row r="14" spans="1:47" ht="13.5" customHeight="1">
      <c r="A14" s="43">
        <v>97</v>
      </c>
      <c r="B14" s="43">
        <f>COUNTIF('名簿'!$A$1:$A$273,'勝ち上がり'!A14)</f>
        <v>1</v>
      </c>
      <c r="C14" s="43">
        <f>IF(B14+B15=2,0,1)</f>
        <v>0</v>
      </c>
      <c r="D14" s="43">
        <f>IF(ISERROR(VLOOKUP(A14,'名簿'!$A$1:$D$273,4,FALSE))=TRUE,-99,VLOOKUP(A14,'名簿'!$A$1:$D$273,4,FALSE))</f>
        <v>1</v>
      </c>
      <c r="E14" s="43">
        <f t="shared" si="1"/>
        <v>1</v>
      </c>
      <c r="F14" s="220">
        <f>IF(B14+B15=2,MAX($F$2:F13)+1,"")</f>
        <v>6</v>
      </c>
      <c r="G14" s="217">
        <f>IF(MAX(E14:E15)&gt;=1,INDEX(A14:A15,MATCH(0,E14:E15,0)),"")</f>
        <v>160</v>
      </c>
      <c r="H14" s="220">
        <v>4</v>
      </c>
      <c r="I14" s="217">
        <f>IF(MAX(E14:E17)&gt;=2,INDEX(A14:A17,MATCH(1,E14:E17,0)),"")</f>
        <v>97</v>
      </c>
      <c r="J14" s="220"/>
      <c r="K14" s="217"/>
      <c r="L14" s="220"/>
      <c r="M14" s="217"/>
      <c r="N14" s="220"/>
      <c r="O14" s="217"/>
      <c r="P14" s="220"/>
      <c r="Q14" s="217"/>
      <c r="X14" s="51"/>
      <c r="Y14" s="33"/>
      <c r="Z14" s="52"/>
      <c r="AA14" s="210"/>
      <c r="AB14" s="214"/>
      <c r="AC14" s="201"/>
      <c r="AD14" s="212"/>
      <c r="AE14" s="202"/>
      <c r="AF14" s="212"/>
      <c r="AG14" s="202"/>
      <c r="AH14" s="212"/>
      <c r="AI14" s="202"/>
      <c r="AJ14" s="212"/>
      <c r="AK14" s="33">
        <f>IF(COUNTIF(X14,AA14)=1,16,0)</f>
        <v>0</v>
      </c>
      <c r="AL14" s="33">
        <f>IF(COUNTIF(X14:Y15,AC14)=1,8,0)</f>
        <v>0</v>
      </c>
      <c r="AM14" s="33">
        <f>IF(COUNTIF(X14:X17,AE10)=1,4,0)</f>
        <v>0</v>
      </c>
      <c r="AN14" s="33">
        <f>IF(COUNTIF(X10:X17,AG2)=1,2,0)</f>
        <v>0</v>
      </c>
      <c r="AO14" s="33">
        <f>IF(COUNTIF(X2:X17,AI2)=1,1,0)</f>
        <v>0</v>
      </c>
      <c r="AP14" s="33">
        <f t="shared" si="0"/>
        <v>0</v>
      </c>
      <c r="AQ14" s="53">
        <f>RANK(AP14,AP2:AP33,FALSE)</f>
        <v>1</v>
      </c>
      <c r="AR14" s="59">
        <v>13</v>
      </c>
      <c r="AS14" s="36" t="e">
        <f>INDEX(X2:X33,MATCH(AR14,AQ2:AQ33,FALSE),1)</f>
        <v>#N/A</v>
      </c>
      <c r="AT14" s="36" t="e">
        <f>INDEX(Y2:Y33,MATCH(AR14,AQ2:AQ33,FALSE),1)</f>
        <v>#N/A</v>
      </c>
      <c r="AU14" s="60" t="e">
        <f>INDEX(Z2:Z33,MATCH(AR14,AQ2:AQ33,FALSE),1)</f>
        <v>#N/A</v>
      </c>
    </row>
    <row r="15" spans="1:47" ht="13.5" customHeight="1">
      <c r="A15" s="43">
        <v>160</v>
      </c>
      <c r="B15" s="43">
        <f>COUNTIF('名簿'!$A$1:$A$273,'勝ち上がり'!A15)</f>
        <v>1</v>
      </c>
      <c r="C15" s="43">
        <f>IF(B14+B15=2,0,1)</f>
        <v>0</v>
      </c>
      <c r="D15" s="43">
        <f>IF(ISERROR(VLOOKUP(A15,'名簿'!$A$1:$D$273,4,FALSE))=TRUE,-99,VLOOKUP(A15,'名簿'!$A$1:$D$273,4,FALSE))</f>
        <v>0</v>
      </c>
      <c r="E15" s="43">
        <f t="shared" si="1"/>
        <v>0</v>
      </c>
      <c r="F15" s="220"/>
      <c r="G15" s="217"/>
      <c r="H15" s="220"/>
      <c r="I15" s="217"/>
      <c r="J15" s="220"/>
      <c r="K15" s="217"/>
      <c r="L15" s="220"/>
      <c r="M15" s="217"/>
      <c r="N15" s="220"/>
      <c r="O15" s="217"/>
      <c r="P15" s="220"/>
      <c r="Q15" s="217"/>
      <c r="X15" s="51"/>
      <c r="Y15" s="33"/>
      <c r="Z15" s="52"/>
      <c r="AA15" s="210"/>
      <c r="AB15" s="214"/>
      <c r="AC15" s="202"/>
      <c r="AD15" s="212"/>
      <c r="AE15" s="202"/>
      <c r="AF15" s="212"/>
      <c r="AG15" s="202"/>
      <c r="AH15" s="212"/>
      <c r="AI15" s="202"/>
      <c r="AJ15" s="212"/>
      <c r="AK15" s="33">
        <f>IF(COUNTIF(X15,AA14)=1,16,0)</f>
        <v>0</v>
      </c>
      <c r="AL15" s="33">
        <f>IF(COUNTIF(X14:Y15,AC14)=1,8,0)</f>
        <v>0</v>
      </c>
      <c r="AM15" s="33">
        <f>IF(COUNTIF(X14:X17,AE10)=1,4,0)</f>
        <v>0</v>
      </c>
      <c r="AN15" s="33">
        <f>IF(COUNTIF(X10:X17,AG2)=1,2,0)</f>
        <v>0</v>
      </c>
      <c r="AO15" s="33">
        <f>IF(COUNTIF(X2:X17,AI2)=1,1,0)</f>
        <v>0</v>
      </c>
      <c r="AP15" s="33">
        <f t="shared" si="0"/>
        <v>0</v>
      </c>
      <c r="AQ15" s="53">
        <f>RANK(AP15,AP2:AP33,FALSE)</f>
        <v>1</v>
      </c>
      <c r="AR15" s="59">
        <v>14</v>
      </c>
      <c r="AS15" s="36" t="e">
        <f>INDEX(X2:X33,MATCH(AR15,AQ2:AQ33,FALSE),1)</f>
        <v>#N/A</v>
      </c>
      <c r="AT15" s="36" t="e">
        <f>INDEX(Y2:Y33,MATCH(AR15,AQ2:AQ33,FALSE),1)</f>
        <v>#N/A</v>
      </c>
      <c r="AU15" s="60" t="e">
        <f>INDEX(Z2:Z33,MATCH(AR15,AQ2:AQ33,FALSE),1)</f>
        <v>#N/A</v>
      </c>
    </row>
    <row r="16" spans="1:47" ht="13.5" customHeight="1">
      <c r="A16" s="43">
        <v>225</v>
      </c>
      <c r="B16" s="43">
        <f>COUNTIF('名簿'!$A$1:$A$273,'勝ち上がり'!A16)</f>
        <v>1</v>
      </c>
      <c r="C16" s="43">
        <f>IF(B16+B17=2,0,1)</f>
        <v>0</v>
      </c>
      <c r="D16" s="43">
        <f>IF(ISERROR(VLOOKUP(A16,'名簿'!$A$1:$D$273,4,FALSE))=TRUE,-99,VLOOKUP(A16,'名簿'!$A$1:$D$273,4,FALSE))</f>
        <v>0</v>
      </c>
      <c r="E16" s="43">
        <f t="shared" si="1"/>
        <v>0</v>
      </c>
      <c r="F16" s="220">
        <f>IF(B16+B17=2,MAX($F$2:F15)+1,"")</f>
        <v>7</v>
      </c>
      <c r="G16" s="217">
        <f>IF(MAX(E16:E17)&gt;=1,INDEX(A16:A17,MATCH(0,E16:E17,0)),"")</f>
        <v>225</v>
      </c>
      <c r="H16" s="220"/>
      <c r="I16" s="217"/>
      <c r="J16" s="220"/>
      <c r="K16" s="217"/>
      <c r="L16" s="220"/>
      <c r="M16" s="217"/>
      <c r="N16" s="220"/>
      <c r="O16" s="217"/>
      <c r="P16" s="220"/>
      <c r="Q16" s="217"/>
      <c r="X16" s="51"/>
      <c r="Y16" s="33"/>
      <c r="Z16" s="52"/>
      <c r="AA16" s="210"/>
      <c r="AB16" s="214"/>
      <c r="AC16" s="202"/>
      <c r="AD16" s="212"/>
      <c r="AE16" s="202"/>
      <c r="AF16" s="212"/>
      <c r="AG16" s="202"/>
      <c r="AH16" s="212"/>
      <c r="AI16" s="202"/>
      <c r="AJ16" s="212"/>
      <c r="AK16" s="33">
        <f>IF(COUNTIF(X16,AA16)=1,16,0)</f>
        <v>0</v>
      </c>
      <c r="AL16" s="33">
        <f>IF(COUNTIF(X16:Y17,AC14)=1,8,0)</f>
        <v>0</v>
      </c>
      <c r="AM16" s="33">
        <f>IF(COUNTIF(X14:X17,AE10)=1,4,0)</f>
        <v>0</v>
      </c>
      <c r="AN16" s="33">
        <f>IF(COUNTIF(X10:X17,AG2)=1,2,0)</f>
        <v>0</v>
      </c>
      <c r="AO16" s="33">
        <f>IF(COUNTIF(X2:X17,AI2)=1,1,0)</f>
        <v>0</v>
      </c>
      <c r="AP16" s="33">
        <f t="shared" si="0"/>
        <v>0</v>
      </c>
      <c r="AQ16" s="53">
        <f>RANK(AP16,AP2:AP33,FALSE)</f>
        <v>1</v>
      </c>
      <c r="AR16" s="59">
        <v>15</v>
      </c>
      <c r="AS16" s="36" t="e">
        <f>INDEX(X2:X33,MATCH(AR16,AQ2:AQ33,FALSE),1)</f>
        <v>#N/A</v>
      </c>
      <c r="AT16" s="36" t="e">
        <f>INDEX(Y2:Y33,MATCH(AR16,AQ2:AQ33,FALSE),1)</f>
        <v>#N/A</v>
      </c>
      <c r="AU16" s="60" t="e">
        <f>INDEX(Z2:Z33,MATCH(AR16,AQ2:AQ33,FALSE),1)</f>
        <v>#N/A</v>
      </c>
    </row>
    <row r="17" spans="1:47" ht="13.5" customHeight="1">
      <c r="A17" s="43">
        <v>32</v>
      </c>
      <c r="B17" s="43">
        <f>COUNTIF('名簿'!$A$1:$A$273,'勝ち上がり'!A17)</f>
        <v>1</v>
      </c>
      <c r="C17" s="43">
        <f>IF(B16+B17=2,0,1)</f>
        <v>0</v>
      </c>
      <c r="D17" s="43">
        <f>IF(ISERROR(VLOOKUP(A17,'名簿'!$A$1:$D$273,4,FALSE))=TRUE,-99,VLOOKUP(A17,'名簿'!$A$1:$D$273,4,FALSE))</f>
        <v>3</v>
      </c>
      <c r="E17" s="43">
        <f t="shared" si="1"/>
        <v>3</v>
      </c>
      <c r="F17" s="220"/>
      <c r="G17" s="217"/>
      <c r="H17" s="220"/>
      <c r="I17" s="217"/>
      <c r="J17" s="220"/>
      <c r="K17" s="217"/>
      <c r="L17" s="220"/>
      <c r="M17" s="217"/>
      <c r="N17" s="220"/>
      <c r="O17" s="217"/>
      <c r="P17" s="220"/>
      <c r="Q17" s="217"/>
      <c r="X17" s="51"/>
      <c r="Y17" s="33"/>
      <c r="Z17" s="52"/>
      <c r="AA17" s="210"/>
      <c r="AB17" s="214"/>
      <c r="AC17" s="203"/>
      <c r="AD17" s="212"/>
      <c r="AE17" s="203"/>
      <c r="AF17" s="212"/>
      <c r="AG17" s="203"/>
      <c r="AH17" s="212"/>
      <c r="AI17" s="202"/>
      <c r="AJ17" s="212"/>
      <c r="AK17" s="33">
        <f>IF(COUNTIF(X17,AA16)=1,16,0)</f>
        <v>0</v>
      </c>
      <c r="AL17" s="33">
        <f>IF(COUNTIF(X16:Y17,AC14)=1,8,0)</f>
        <v>0</v>
      </c>
      <c r="AM17" s="33">
        <f>IF(COUNTIF(X14:X17,AE10)=1,4,0)</f>
        <v>0</v>
      </c>
      <c r="AN17" s="33">
        <f>IF(COUNTIF(X10:X17,AG2)=1,2,0)</f>
        <v>0</v>
      </c>
      <c r="AO17" s="33">
        <f>IF(COUNTIF(X2:X17,AI2)=1,1,0)</f>
        <v>0</v>
      </c>
      <c r="AP17" s="33">
        <f t="shared" si="0"/>
        <v>0</v>
      </c>
      <c r="AQ17" s="53">
        <f>RANK(AP17,AP2:AP33,FALSE)</f>
        <v>1</v>
      </c>
      <c r="AR17" s="61">
        <v>16</v>
      </c>
      <c r="AS17" s="37" t="e">
        <f>INDEX(X2:X33,MATCH(AR17,AQ2:AQ33,FALSE),1)</f>
        <v>#N/A</v>
      </c>
      <c r="AT17" s="37" t="e">
        <f>INDEX(Y2:Y33,MATCH(AR17,AQ2:AQ33,FALSE),1)</f>
        <v>#N/A</v>
      </c>
      <c r="AU17" s="62" t="e">
        <f>INDEX(Z2:Z33,MATCH(AR17,AQ2:AQ33,FALSE),1)</f>
        <v>#N/A</v>
      </c>
    </row>
    <row r="18" spans="1:47" ht="13.5" customHeight="1">
      <c r="A18" s="43">
        <v>17</v>
      </c>
      <c r="B18" s="43">
        <f>COUNTIF('名簿'!$A$1:$A$273,'勝ち上がり'!A18)</f>
        <v>1</v>
      </c>
      <c r="C18" s="43">
        <f>IF(B18+B19=2,0,1)</f>
        <v>0</v>
      </c>
      <c r="D18" s="43">
        <f>IF(ISERROR(VLOOKUP(A18,'名簿'!$A$1:$D$273,4,FALSE))=TRUE,-99,VLOOKUP(A18,'名簿'!$A$1:$D$273,4,FALSE))</f>
        <v>3</v>
      </c>
      <c r="E18" s="43">
        <f t="shared" si="1"/>
        <v>3</v>
      </c>
      <c r="F18" s="220">
        <f>IF(B18+B19=2,MAX($F$2:F17)+1,"")</f>
        <v>8</v>
      </c>
      <c r="G18" s="217">
        <f>IF(MAX(E18:E19)&gt;=1,INDEX(A18:A19,MATCH(0,E18:E19,0)),"")</f>
        <v>240</v>
      </c>
      <c r="H18" s="220">
        <v>5</v>
      </c>
      <c r="I18" s="217">
        <f>IF(MAX(E18:E21)&gt;=2,INDEX(A18:A21,MATCH(1,E18:E21,0)),"")</f>
        <v>112</v>
      </c>
      <c r="J18" s="220">
        <v>3</v>
      </c>
      <c r="K18" s="217">
        <f>IF(MAX(E18:E25)&gt;=3,INDEX(A18:A25,MATCH(2,E18:E25,0)),"")</f>
        <v>81</v>
      </c>
      <c r="L18" s="220">
        <v>2</v>
      </c>
      <c r="M18" s="217">
        <f>IF(MAX(E18:E33)&gt;=4,INDEX(A18:A33,MATCH(3,E18:E33,0)),"")</f>
        <v>17</v>
      </c>
      <c r="N18" s="220"/>
      <c r="O18" s="217"/>
      <c r="P18" s="220"/>
      <c r="Q18" s="217"/>
      <c r="X18" s="51"/>
      <c r="Y18" s="33"/>
      <c r="Z18" s="52"/>
      <c r="AA18" s="210"/>
      <c r="AB18" s="214"/>
      <c r="AC18" s="201"/>
      <c r="AD18" s="212"/>
      <c r="AE18" s="201"/>
      <c r="AF18" s="212"/>
      <c r="AG18" s="201"/>
      <c r="AH18" s="212"/>
      <c r="AI18" s="202"/>
      <c r="AJ18" s="212"/>
      <c r="AK18" s="33">
        <f>IF(COUNTIF(X18,AA18)=1,16,0)</f>
        <v>0</v>
      </c>
      <c r="AL18" s="33">
        <f>IF(COUNTIF(X18:Y19,AC18)=1,8,0)</f>
        <v>0</v>
      </c>
      <c r="AM18" s="33">
        <f>IF(COUNTIF(X18:X21,AE18)=1,4,0)</f>
        <v>0</v>
      </c>
      <c r="AN18" s="33">
        <f>IF(COUNTIF(X18:X25,AG18)=1,2,0)</f>
        <v>0</v>
      </c>
      <c r="AO18" s="33">
        <f aca="true" t="shared" si="2" ref="AO18:AO33">IF(COUNTIF($Y$18:$Y$33,$AJ$2)=1,1,0)</f>
        <v>0</v>
      </c>
      <c r="AP18" s="33">
        <f t="shared" si="0"/>
        <v>0</v>
      </c>
      <c r="AQ18" s="53">
        <f>RANK(AP18,AP2:AP33,FALSE)</f>
        <v>1</v>
      </c>
      <c r="AR18" s="55">
        <v>17</v>
      </c>
      <c r="AS18" s="34" t="e">
        <f>INDEX(X2:X33,MATCH(AR18,AQ2:AQ33,FALSE),1)</f>
        <v>#N/A</v>
      </c>
      <c r="AT18" s="34" t="e">
        <f>INDEX(Y2:Y33,MATCH(AR18,AQ2:AQ33,FALSE),1)</f>
        <v>#N/A</v>
      </c>
      <c r="AU18" s="56" t="e">
        <f>INDEX(Z2:Z33,MATCH(AR18,AQ2:AQ33,FALSE),1)</f>
        <v>#N/A</v>
      </c>
    </row>
    <row r="19" spans="1:47" ht="13.5" customHeight="1">
      <c r="A19" s="43">
        <v>240</v>
      </c>
      <c r="B19" s="43">
        <f>COUNTIF('名簿'!$A$1:$A$273,'勝ち上がり'!A19)</f>
        <v>1</v>
      </c>
      <c r="C19" s="43">
        <f>IF(B18+B19=2,0,1)</f>
        <v>0</v>
      </c>
      <c r="D19" s="43">
        <f>IF(ISERROR(VLOOKUP(A19,'名簿'!$A$1:$D$273,4,FALSE))=TRUE,-99,VLOOKUP(A19,'名簿'!$A$1:$D$273,4,FALSE))</f>
        <v>0</v>
      </c>
      <c r="E19" s="43">
        <f t="shared" si="1"/>
        <v>0</v>
      </c>
      <c r="F19" s="220"/>
      <c r="G19" s="217"/>
      <c r="H19" s="220"/>
      <c r="I19" s="217"/>
      <c r="J19" s="220"/>
      <c r="K19" s="217"/>
      <c r="L19" s="220"/>
      <c r="M19" s="217"/>
      <c r="N19" s="220"/>
      <c r="O19" s="217"/>
      <c r="P19" s="220"/>
      <c r="Q19" s="217"/>
      <c r="X19" s="51"/>
      <c r="Y19" s="33"/>
      <c r="Z19" s="52"/>
      <c r="AA19" s="210"/>
      <c r="AB19" s="214"/>
      <c r="AC19" s="202"/>
      <c r="AD19" s="212"/>
      <c r="AE19" s="202"/>
      <c r="AF19" s="212"/>
      <c r="AG19" s="202"/>
      <c r="AH19" s="212"/>
      <c r="AI19" s="202"/>
      <c r="AJ19" s="212"/>
      <c r="AK19" s="33">
        <f>IF(COUNTIF(X19,AA18)=1,16,0)</f>
        <v>0</v>
      </c>
      <c r="AL19" s="33">
        <f>IF(COUNTIF(X18:Y19,AC18)=1,8,0)</f>
        <v>0</v>
      </c>
      <c r="AM19" s="33">
        <f>IF(COUNTIF(X18:X21,AE18)=1,4,0)</f>
        <v>0</v>
      </c>
      <c r="AN19" s="33">
        <f>IF(COUNTIF(X18:X25,AG18)=1,2,0)</f>
        <v>0</v>
      </c>
      <c r="AO19" s="33">
        <f t="shared" si="2"/>
        <v>0</v>
      </c>
      <c r="AP19" s="33">
        <f t="shared" si="0"/>
        <v>0</v>
      </c>
      <c r="AQ19" s="53">
        <f>RANK(AP19,AP2:AP33,FALSE)</f>
        <v>1</v>
      </c>
      <c r="AR19" s="59">
        <v>18</v>
      </c>
      <c r="AS19" s="36" t="e">
        <f>INDEX(X2:X33,MATCH(AR19,AQ2:AQ33,FALSE),1)</f>
        <v>#N/A</v>
      </c>
      <c r="AT19" s="36" t="e">
        <f>INDEX(Y2:Y33,MATCH(AR19,AQ2:AQ33,FALSE),1)</f>
        <v>#N/A</v>
      </c>
      <c r="AU19" s="60" t="e">
        <f>INDEX(Z2:Z33,MATCH(AR19,AQ2:AQ33,FALSE),1)</f>
        <v>#N/A</v>
      </c>
    </row>
    <row r="20" spans="1:47" ht="13.5" customHeight="1">
      <c r="A20" s="43">
        <v>145</v>
      </c>
      <c r="B20" s="43">
        <f>COUNTIF('名簿'!$A$1:$A$273,'勝ち上がり'!A20)</f>
        <v>1</v>
      </c>
      <c r="C20" s="43">
        <f>IF(B20+B21=2,0,1)</f>
        <v>0</v>
      </c>
      <c r="D20" s="43">
        <f>IF(ISERROR(VLOOKUP(A20,'名簿'!$A$1:$D$273,4,FALSE))=TRUE,-99,VLOOKUP(A20,'名簿'!$A$1:$D$273,4,FALSE))</f>
        <v>0</v>
      </c>
      <c r="E20" s="43">
        <f t="shared" si="1"/>
        <v>0</v>
      </c>
      <c r="F20" s="220">
        <f>IF(B20+B21=2,MAX($F$2:F19)+1,"")</f>
        <v>9</v>
      </c>
      <c r="G20" s="217">
        <f>IF(MAX(E20:E21)&gt;=1,INDEX(A20:A21,MATCH(0,E20:E21,0)),"")</f>
        <v>145</v>
      </c>
      <c r="H20" s="220"/>
      <c r="I20" s="217"/>
      <c r="J20" s="220"/>
      <c r="K20" s="217"/>
      <c r="L20" s="220"/>
      <c r="M20" s="217"/>
      <c r="N20" s="220"/>
      <c r="O20" s="217"/>
      <c r="P20" s="220"/>
      <c r="Q20" s="217"/>
      <c r="X20" s="51"/>
      <c r="Y20" s="33"/>
      <c r="Z20" s="52"/>
      <c r="AA20" s="210"/>
      <c r="AB20" s="214"/>
      <c r="AC20" s="202"/>
      <c r="AD20" s="212"/>
      <c r="AE20" s="202"/>
      <c r="AF20" s="212"/>
      <c r="AG20" s="202"/>
      <c r="AH20" s="212"/>
      <c r="AI20" s="202"/>
      <c r="AJ20" s="212"/>
      <c r="AK20" s="33">
        <f>IF(COUNTIF(X20,AA20)=1,16,0)</f>
        <v>0</v>
      </c>
      <c r="AL20" s="33">
        <f>IF(COUNTIF(X20:Y21,AC18)=1,8,0)</f>
        <v>0</v>
      </c>
      <c r="AM20" s="33">
        <f>IF(COUNTIF(X18:X21,AE18)=1,4,0)</f>
        <v>0</v>
      </c>
      <c r="AN20" s="33">
        <f>IF(COUNTIF(X18:X25,AG18)=1,2,0)</f>
        <v>0</v>
      </c>
      <c r="AO20" s="33">
        <f t="shared" si="2"/>
        <v>0</v>
      </c>
      <c r="AP20" s="33">
        <f t="shared" si="0"/>
        <v>0</v>
      </c>
      <c r="AQ20" s="53">
        <f>RANK(AP20,AP2:AP33,FALSE)</f>
        <v>1</v>
      </c>
      <c r="AR20" s="59">
        <v>19</v>
      </c>
      <c r="AS20" s="36" t="e">
        <f>INDEX(X2:X33,MATCH(AR20,AQ2:AQ33,FALSE),1)</f>
        <v>#N/A</v>
      </c>
      <c r="AT20" s="36" t="e">
        <f>INDEX(Y2:Y33,MATCH(AR20,AQ2:AQ33,FALSE),1)</f>
        <v>#N/A</v>
      </c>
      <c r="AU20" s="60" t="e">
        <f>INDEX(Z2:Z33,MATCH(AR20,AQ2:AQ33,FALSE),1)</f>
        <v>#N/A</v>
      </c>
    </row>
    <row r="21" spans="1:47" ht="13.5" customHeight="1">
      <c r="A21" s="43">
        <v>112</v>
      </c>
      <c r="B21" s="43">
        <f>COUNTIF('名簿'!$A$1:$A$273,'勝ち上がり'!A21)</f>
        <v>1</v>
      </c>
      <c r="C21" s="43">
        <f>IF(B20+B21=2,0,1)</f>
        <v>0</v>
      </c>
      <c r="D21" s="43">
        <f>IF(ISERROR(VLOOKUP(A21,'名簿'!$A$1:$D$273,4,FALSE))=TRUE,-99,VLOOKUP(A21,'名簿'!$A$1:$D$273,4,FALSE))</f>
        <v>1</v>
      </c>
      <c r="E21" s="43">
        <f t="shared" si="1"/>
        <v>1</v>
      </c>
      <c r="F21" s="220"/>
      <c r="G21" s="217"/>
      <c r="H21" s="220"/>
      <c r="I21" s="217"/>
      <c r="J21" s="220"/>
      <c r="K21" s="217"/>
      <c r="L21" s="220"/>
      <c r="M21" s="217"/>
      <c r="N21" s="220"/>
      <c r="O21" s="217"/>
      <c r="P21" s="220"/>
      <c r="Q21" s="217"/>
      <c r="X21" s="51"/>
      <c r="Y21" s="33"/>
      <c r="Z21" s="52"/>
      <c r="AA21" s="210"/>
      <c r="AB21" s="214"/>
      <c r="AC21" s="203"/>
      <c r="AD21" s="212"/>
      <c r="AE21" s="202"/>
      <c r="AF21" s="212"/>
      <c r="AG21" s="202"/>
      <c r="AH21" s="212"/>
      <c r="AI21" s="202"/>
      <c r="AJ21" s="212"/>
      <c r="AK21" s="33">
        <f>IF(COUNTIF(X21,AA20)=1,16,0)</f>
        <v>0</v>
      </c>
      <c r="AL21" s="33">
        <f>IF(COUNTIF(X20:Y21,AC18)=1,8,0)</f>
        <v>0</v>
      </c>
      <c r="AM21" s="33">
        <f>IF(COUNTIF(X18:X21,AE18)=1,4,0)</f>
        <v>0</v>
      </c>
      <c r="AN21" s="33">
        <f>IF(COUNTIF(X18:X25,AG18)=1,2,0)</f>
        <v>0</v>
      </c>
      <c r="AO21" s="33">
        <f t="shared" si="2"/>
        <v>0</v>
      </c>
      <c r="AP21" s="33">
        <f t="shared" si="0"/>
        <v>0</v>
      </c>
      <c r="AQ21" s="53">
        <f>RANK(AP21,AP2:AP33,FALSE)</f>
        <v>1</v>
      </c>
      <c r="AR21" s="59">
        <v>20</v>
      </c>
      <c r="AS21" s="36" t="e">
        <f>INDEX(X2:X33,MATCH(AR21,AQ2:AQ33,FALSE),1)</f>
        <v>#N/A</v>
      </c>
      <c r="AT21" s="36" t="e">
        <f>INDEX(Y2:Y33,MATCH(AR21,AQ2:AQ33,FALSE),1)</f>
        <v>#N/A</v>
      </c>
      <c r="AU21" s="60" t="e">
        <f>INDEX(Z2:Z33,MATCH(AR21,AQ2:AQ33,FALSE),1)</f>
        <v>#N/A</v>
      </c>
    </row>
    <row r="22" spans="1:47" ht="13.5" customHeight="1">
      <c r="A22" s="43">
        <v>81</v>
      </c>
      <c r="B22" s="43">
        <f>COUNTIF('名簿'!$A$1:$A$273,'勝ち上がり'!A22)</f>
        <v>1</v>
      </c>
      <c r="C22" s="43">
        <f>IF(B22+B23=2,0,1)</f>
        <v>0</v>
      </c>
      <c r="D22" s="43">
        <f>IF(ISERROR(VLOOKUP(A22,'名簿'!$A$1:$D$273,4,FALSE))=TRUE,-99,VLOOKUP(A22,'名簿'!$A$1:$D$273,4,FALSE))</f>
        <v>2</v>
      </c>
      <c r="E22" s="43">
        <f t="shared" si="1"/>
        <v>2</v>
      </c>
      <c r="F22" s="220">
        <f>IF(B22+B23=2,MAX($F$2:F21)+1,"")</f>
        <v>10</v>
      </c>
      <c r="G22" s="217">
        <f>IF(MAX(E22:E23)&gt;=1,INDEX(A22:A23,MATCH(0,E22:E23,0)),"")</f>
        <v>176</v>
      </c>
      <c r="H22" s="220">
        <v>6</v>
      </c>
      <c r="I22" s="217">
        <f>IF(MAX(E22:E25)&gt;=2,INDEX(A22:A25,MATCH(1,E22:E25,0)),"")</f>
        <v>209</v>
      </c>
      <c r="J22" s="220"/>
      <c r="K22" s="217"/>
      <c r="L22" s="220"/>
      <c r="M22" s="217"/>
      <c r="N22" s="220"/>
      <c r="O22" s="217"/>
      <c r="P22" s="220"/>
      <c r="Q22" s="217"/>
      <c r="X22" s="51"/>
      <c r="Y22" s="33"/>
      <c r="Z22" s="52"/>
      <c r="AA22" s="210"/>
      <c r="AB22" s="214"/>
      <c r="AC22" s="201"/>
      <c r="AD22" s="212"/>
      <c r="AE22" s="202"/>
      <c r="AF22" s="212"/>
      <c r="AG22" s="202"/>
      <c r="AH22" s="212"/>
      <c r="AI22" s="202"/>
      <c r="AJ22" s="212"/>
      <c r="AK22" s="33">
        <f>IF(COUNTIF(X22,AA22)=1,16,0)</f>
        <v>0</v>
      </c>
      <c r="AL22" s="33">
        <f>IF(COUNTIF(X22:Y23,AC22)=1,8,0)</f>
        <v>0</v>
      </c>
      <c r="AM22" s="33">
        <f>IF(COUNTIF(X22:X25,AE18)=1,4,0)</f>
        <v>0</v>
      </c>
      <c r="AN22" s="33">
        <f>IF(COUNTIF(X18:X25,AG18)=1,2,0)</f>
        <v>0</v>
      </c>
      <c r="AO22" s="33">
        <f t="shared" si="2"/>
        <v>0</v>
      </c>
      <c r="AP22" s="33">
        <f t="shared" si="0"/>
        <v>0</v>
      </c>
      <c r="AQ22" s="53">
        <f>RANK(AP22,AP2:AP33,FALSE)</f>
        <v>1</v>
      </c>
      <c r="AR22" s="59">
        <v>21</v>
      </c>
      <c r="AS22" s="36" t="e">
        <f>INDEX(X2:X33,MATCH(AR22,AQ2:AQ33,FALSE),1)</f>
        <v>#N/A</v>
      </c>
      <c r="AT22" s="36" t="e">
        <f>INDEX(Y2:Y33,MATCH(AR22,AQ2:AQ33,FALSE),1)</f>
        <v>#N/A</v>
      </c>
      <c r="AU22" s="60" t="e">
        <f>INDEX(Z2:Z33,MATCH(AR22,AQ2:AQ33,FALSE),1)</f>
        <v>#N/A</v>
      </c>
    </row>
    <row r="23" spans="1:47" ht="13.5" customHeight="1">
      <c r="A23" s="43">
        <v>176</v>
      </c>
      <c r="B23" s="43">
        <f>COUNTIF('名簿'!$A$1:$A$273,'勝ち上がり'!A23)</f>
        <v>1</v>
      </c>
      <c r="C23" s="43">
        <f>IF(B22+B23=2,0,1)</f>
        <v>0</v>
      </c>
      <c r="D23" s="43">
        <f>IF(ISERROR(VLOOKUP(A23,'名簿'!$A$1:$D$273,4,FALSE))=TRUE,-99,VLOOKUP(A23,'名簿'!$A$1:$D$273,4,FALSE))</f>
        <v>0</v>
      </c>
      <c r="E23" s="43">
        <f t="shared" si="1"/>
        <v>0</v>
      </c>
      <c r="F23" s="220"/>
      <c r="G23" s="217"/>
      <c r="H23" s="220"/>
      <c r="I23" s="217"/>
      <c r="J23" s="220"/>
      <c r="K23" s="217"/>
      <c r="L23" s="220"/>
      <c r="M23" s="217"/>
      <c r="N23" s="220"/>
      <c r="O23" s="217"/>
      <c r="P23" s="220"/>
      <c r="Q23" s="217"/>
      <c r="X23" s="51"/>
      <c r="Y23" s="33"/>
      <c r="Z23" s="52"/>
      <c r="AA23" s="210"/>
      <c r="AB23" s="214"/>
      <c r="AC23" s="202"/>
      <c r="AD23" s="212"/>
      <c r="AE23" s="202"/>
      <c r="AF23" s="212"/>
      <c r="AG23" s="202"/>
      <c r="AH23" s="212"/>
      <c r="AI23" s="202"/>
      <c r="AJ23" s="212"/>
      <c r="AK23" s="33">
        <f>IF(COUNTIF(X23,AA22)=1,16,0)</f>
        <v>0</v>
      </c>
      <c r="AL23" s="33">
        <f>IF(COUNTIF(X22:Y23,AC22)=1,8,0)</f>
        <v>0</v>
      </c>
      <c r="AM23" s="33">
        <f>IF(COUNTIF(X22:X25,AE18)=1,4,0)</f>
        <v>0</v>
      </c>
      <c r="AN23" s="33">
        <f>IF(COUNTIF(X18:X25,AG18)=1,2,0)</f>
        <v>0</v>
      </c>
      <c r="AO23" s="33">
        <f t="shared" si="2"/>
        <v>0</v>
      </c>
      <c r="AP23" s="33">
        <f t="shared" si="0"/>
        <v>0</v>
      </c>
      <c r="AQ23" s="53">
        <f>RANK(AP23,AP2:AP33,FALSE)</f>
        <v>1</v>
      </c>
      <c r="AR23" s="59">
        <v>22</v>
      </c>
      <c r="AS23" s="36" t="e">
        <f>INDEX(X2:X33,MATCH(AR23,AQ2:AQ33,FALSE),1)</f>
        <v>#N/A</v>
      </c>
      <c r="AT23" s="36" t="e">
        <f>INDEX(Y2:Y33,MATCH(AR23,AQ2:AQ33,FALSE),1)</f>
        <v>#N/A</v>
      </c>
      <c r="AU23" s="60" t="e">
        <f>INDEX(Z2:Z33,MATCH(AR23,AQ2:AQ33,FALSE),1)</f>
        <v>#N/A</v>
      </c>
    </row>
    <row r="24" spans="1:47" ht="13.5" customHeight="1">
      <c r="A24" s="43">
        <v>209</v>
      </c>
      <c r="B24" s="43">
        <f>COUNTIF('名簿'!$A$1:$A$273,'勝ち上がり'!A24)</f>
        <v>1</v>
      </c>
      <c r="C24" s="43">
        <f>IF(B24+B25=2,0,1)</f>
        <v>0</v>
      </c>
      <c r="D24" s="43">
        <f>IF(ISERROR(VLOOKUP(A24,'名簿'!$A$1:$D$273,4,FALSE))=TRUE,-99,VLOOKUP(A24,'名簿'!$A$1:$D$273,4,FALSE))</f>
        <v>1</v>
      </c>
      <c r="E24" s="43">
        <f t="shared" si="1"/>
        <v>1</v>
      </c>
      <c r="F24" s="220">
        <f>IF(B24+B25=2,MAX($F$2:F23)+1,"")</f>
        <v>11</v>
      </c>
      <c r="G24" s="217">
        <f>IF(MAX(E24:E25)&gt;=1,INDEX(A24:A25,MATCH(0,E24:E25,0)),"")</f>
        <v>48</v>
      </c>
      <c r="H24" s="220"/>
      <c r="I24" s="217"/>
      <c r="J24" s="220"/>
      <c r="K24" s="217"/>
      <c r="L24" s="220"/>
      <c r="M24" s="217"/>
      <c r="N24" s="220"/>
      <c r="O24" s="217"/>
      <c r="P24" s="220"/>
      <c r="Q24" s="217"/>
      <c r="X24" s="51"/>
      <c r="Y24" s="33"/>
      <c r="Z24" s="52"/>
      <c r="AA24" s="210"/>
      <c r="AB24" s="214"/>
      <c r="AC24" s="202"/>
      <c r="AD24" s="212"/>
      <c r="AE24" s="202"/>
      <c r="AF24" s="212"/>
      <c r="AG24" s="202"/>
      <c r="AH24" s="212"/>
      <c r="AI24" s="202"/>
      <c r="AJ24" s="212"/>
      <c r="AK24" s="33">
        <f>IF(COUNTIF(X24,AA24)=1,16,0)</f>
        <v>0</v>
      </c>
      <c r="AL24" s="33">
        <f>IF(COUNTIF(X24:Y25,AC22)=1,8,0)</f>
        <v>0</v>
      </c>
      <c r="AM24" s="33">
        <f>IF(COUNTIF(X22:X25,AE18)=1,4,0)</f>
        <v>0</v>
      </c>
      <c r="AN24" s="33">
        <f>IF(COUNTIF(X18:X25,AG18)=1,2,0)</f>
        <v>0</v>
      </c>
      <c r="AO24" s="33">
        <f t="shared" si="2"/>
        <v>0</v>
      </c>
      <c r="AP24" s="33">
        <f t="shared" si="0"/>
        <v>0</v>
      </c>
      <c r="AQ24" s="53">
        <f>RANK(AP24,AP2:AP33,FALSE)</f>
        <v>1</v>
      </c>
      <c r="AR24" s="59">
        <v>23</v>
      </c>
      <c r="AS24" s="36" t="e">
        <f>INDEX(X2:X33,MATCH(AR24,AQ2:AQ33,FALSE),1)</f>
        <v>#N/A</v>
      </c>
      <c r="AT24" s="36" t="e">
        <f>INDEX(Y2:Y33,MATCH(AR24,AQ2:AQ33,FALSE),1)</f>
        <v>#N/A</v>
      </c>
      <c r="AU24" s="60" t="e">
        <f>INDEX(Z2:Z33,MATCH(AR24,AQ2:AQ33,FALSE),1)</f>
        <v>#N/A</v>
      </c>
    </row>
    <row r="25" spans="1:47" ht="13.5" customHeight="1">
      <c r="A25" s="43">
        <v>48</v>
      </c>
      <c r="B25" s="43">
        <f>COUNTIF('名簿'!$A$1:$A$273,'勝ち上がり'!A25)</f>
        <v>1</v>
      </c>
      <c r="C25" s="43">
        <f>IF(B24+B25=2,0,1)</f>
        <v>0</v>
      </c>
      <c r="D25" s="43">
        <f>IF(ISERROR(VLOOKUP(A25,'名簿'!$A$1:$D$273,4,FALSE))=TRUE,-99,VLOOKUP(A25,'名簿'!$A$1:$D$273,4,FALSE))</f>
        <v>0</v>
      </c>
      <c r="E25" s="43">
        <f t="shared" si="1"/>
        <v>0</v>
      </c>
      <c r="F25" s="220"/>
      <c r="G25" s="217"/>
      <c r="H25" s="220"/>
      <c r="I25" s="217"/>
      <c r="J25" s="220"/>
      <c r="K25" s="217"/>
      <c r="L25" s="220"/>
      <c r="M25" s="217"/>
      <c r="N25" s="220"/>
      <c r="O25" s="217"/>
      <c r="P25" s="220"/>
      <c r="Q25" s="217"/>
      <c r="X25" s="51"/>
      <c r="Y25" s="33"/>
      <c r="Z25" s="52"/>
      <c r="AA25" s="210"/>
      <c r="AB25" s="214"/>
      <c r="AC25" s="203"/>
      <c r="AD25" s="212"/>
      <c r="AE25" s="203"/>
      <c r="AF25" s="212"/>
      <c r="AG25" s="202"/>
      <c r="AH25" s="212"/>
      <c r="AI25" s="202"/>
      <c r="AJ25" s="212"/>
      <c r="AK25" s="33">
        <f>IF(COUNTIF(X25,AA24)=1,16,0)</f>
        <v>0</v>
      </c>
      <c r="AL25" s="33">
        <f>IF(COUNTIF(X24:Y25,AC22)=1,8,0)</f>
        <v>0</v>
      </c>
      <c r="AM25" s="33">
        <f>IF(COUNTIF(X22:X25,AE18)=1,4,0)</f>
        <v>0</v>
      </c>
      <c r="AN25" s="33">
        <f>IF(COUNTIF(X18:X25,AG18)=1,2,0)</f>
        <v>0</v>
      </c>
      <c r="AO25" s="33">
        <f t="shared" si="2"/>
        <v>0</v>
      </c>
      <c r="AP25" s="33">
        <f t="shared" si="0"/>
        <v>0</v>
      </c>
      <c r="AQ25" s="53">
        <f>RANK(AP25,AP2:AP33,FALSE)</f>
        <v>1</v>
      </c>
      <c r="AR25" s="59">
        <v>24</v>
      </c>
      <c r="AS25" s="36" t="e">
        <f>INDEX(X2:X33,MATCH(AR25,AQ2:AQ33,FALSE),1)</f>
        <v>#N/A</v>
      </c>
      <c r="AT25" s="36" t="e">
        <f>INDEX(Y2:Y33,MATCH(AR25,AQ2:AQ33,FALSE),1)</f>
        <v>#N/A</v>
      </c>
      <c r="AU25" s="60" t="e">
        <f>INDEX(Z2:Z33,MATCH(AR25,AQ2:AQ33,FALSE),1)</f>
        <v>#N/A</v>
      </c>
    </row>
    <row r="26" spans="1:47" ht="13.5" customHeight="1">
      <c r="A26" s="43">
        <v>49</v>
      </c>
      <c r="B26" s="43">
        <f>COUNTIF('名簿'!$A$1:$A$273,'勝ち上がり'!A26)</f>
        <v>1</v>
      </c>
      <c r="C26" s="43">
        <f>IF(B26+B27=2,0,1)</f>
        <v>0</v>
      </c>
      <c r="D26" s="43">
        <f>IF(ISERROR(VLOOKUP(A26,'名簿'!$A$1:$D$273,4,FALSE))=TRUE,-99,VLOOKUP(A26,'名簿'!$A$1:$D$273,4,FALSE))</f>
        <v>4</v>
      </c>
      <c r="E26" s="43">
        <f t="shared" si="1"/>
        <v>4</v>
      </c>
      <c r="F26" s="220">
        <f>IF(B26+B27=2,MAX($F$2:F25)+1,"")</f>
        <v>12</v>
      </c>
      <c r="G26" s="217">
        <f>IF(MAX(E26:E27)&gt;=1,INDEX(A26:A27,MATCH(0,E26:E27,0)),"")</f>
        <v>208</v>
      </c>
      <c r="H26" s="220">
        <v>7</v>
      </c>
      <c r="I26" s="217">
        <f>IF(MAX(E26:E29)&gt;=2,INDEX(A26:A29,MATCH(1,E26:E29,0)),"")</f>
        <v>80</v>
      </c>
      <c r="J26" s="220">
        <v>4</v>
      </c>
      <c r="K26" s="217">
        <f>IF(MAX(E26:E33)&gt;=3,INDEX(A26:A33,MATCH(2,E26:E33,0)),"")</f>
        <v>16</v>
      </c>
      <c r="L26" s="220"/>
      <c r="M26" s="217"/>
      <c r="N26" s="220"/>
      <c r="O26" s="217"/>
      <c r="P26" s="220"/>
      <c r="Q26" s="217"/>
      <c r="X26" s="51"/>
      <c r="Y26" s="33"/>
      <c r="Z26" s="52"/>
      <c r="AA26" s="210"/>
      <c r="AB26" s="214"/>
      <c r="AC26" s="201"/>
      <c r="AD26" s="212"/>
      <c r="AE26" s="201"/>
      <c r="AF26" s="212"/>
      <c r="AG26" s="202"/>
      <c r="AH26" s="212"/>
      <c r="AI26" s="202"/>
      <c r="AJ26" s="212"/>
      <c r="AK26" s="33">
        <f>IF(COUNTIF(X26,AA26)=1,16,0)</f>
        <v>0</v>
      </c>
      <c r="AL26" s="33">
        <f>IF(COUNTIF(X26:Y27,AC26)=1,8,0)</f>
        <v>0</v>
      </c>
      <c r="AM26" s="33">
        <f>IF(COUNTIF(X26:X29,AE26)=1,4,0)</f>
        <v>0</v>
      </c>
      <c r="AN26" s="33">
        <f>IF(COUNTIF(X26:X33,AG18)=1,2,0)</f>
        <v>0</v>
      </c>
      <c r="AO26" s="33">
        <f t="shared" si="2"/>
        <v>0</v>
      </c>
      <c r="AP26" s="33">
        <f t="shared" si="0"/>
        <v>0</v>
      </c>
      <c r="AQ26" s="53">
        <f>RANK(AP26,AP2:AP33,FALSE)</f>
        <v>1</v>
      </c>
      <c r="AR26" s="59">
        <v>25</v>
      </c>
      <c r="AS26" s="36" t="e">
        <f>INDEX(X2:X33,MATCH(AR26,AQ2:AQ33,FALSE),1)</f>
        <v>#N/A</v>
      </c>
      <c r="AT26" s="36" t="e">
        <f>INDEX(Y2:Y33,MATCH(AR26,AQ2:AQ33,FALSE),1)</f>
        <v>#N/A</v>
      </c>
      <c r="AU26" s="60" t="e">
        <f>INDEX(Z2:Z33,MATCH(AR26,AQ2:AQ33,FALSE),1)</f>
        <v>#N/A</v>
      </c>
    </row>
    <row r="27" spans="1:47" ht="13.5" customHeight="1">
      <c r="A27" s="43">
        <v>208</v>
      </c>
      <c r="B27" s="43">
        <f>COUNTIF('名簿'!$A$1:$A$273,'勝ち上がり'!A27)</f>
        <v>1</v>
      </c>
      <c r="C27" s="43">
        <f>IF(B26+B27=2,0,1)</f>
        <v>0</v>
      </c>
      <c r="D27" s="43">
        <f>IF(ISERROR(VLOOKUP(A27,'名簿'!$A$1:$D$273,4,FALSE))=TRUE,-99,VLOOKUP(A27,'名簿'!$A$1:$D$273,4,FALSE))</f>
        <v>0</v>
      </c>
      <c r="E27" s="43">
        <f t="shared" si="1"/>
        <v>0</v>
      </c>
      <c r="F27" s="220"/>
      <c r="G27" s="217"/>
      <c r="H27" s="220"/>
      <c r="I27" s="217"/>
      <c r="J27" s="220"/>
      <c r="K27" s="217"/>
      <c r="L27" s="220"/>
      <c r="M27" s="217"/>
      <c r="N27" s="220"/>
      <c r="O27" s="217"/>
      <c r="P27" s="220"/>
      <c r="Q27" s="217"/>
      <c r="X27" s="51"/>
      <c r="Y27" s="33"/>
      <c r="Z27" s="52"/>
      <c r="AA27" s="210"/>
      <c r="AB27" s="214"/>
      <c r="AC27" s="202"/>
      <c r="AD27" s="212"/>
      <c r="AE27" s="202"/>
      <c r="AF27" s="212"/>
      <c r="AG27" s="202"/>
      <c r="AH27" s="212"/>
      <c r="AI27" s="202"/>
      <c r="AJ27" s="212"/>
      <c r="AK27" s="33">
        <f>IF(COUNTIF(X27,AA26)=1,16,0)</f>
        <v>0</v>
      </c>
      <c r="AL27" s="33">
        <f>IF(COUNTIF(X26:Y27,AC26)=1,8,0)</f>
        <v>0</v>
      </c>
      <c r="AM27" s="33">
        <f>IF(COUNTIF(X26:X29,AE26)=1,4,0)</f>
        <v>0</v>
      </c>
      <c r="AN27" s="33">
        <f>IF(COUNTIF(X26:X33,AG18)=1,2,0)</f>
        <v>0</v>
      </c>
      <c r="AO27" s="33">
        <f t="shared" si="2"/>
        <v>0</v>
      </c>
      <c r="AP27" s="33">
        <f t="shared" si="0"/>
        <v>0</v>
      </c>
      <c r="AQ27" s="53">
        <f>RANK(AP27,AP2:AP33,FALSE)</f>
        <v>1</v>
      </c>
      <c r="AR27" s="59">
        <v>26</v>
      </c>
      <c r="AS27" s="36" t="e">
        <f>INDEX(X2:X33,MATCH(AR27,AQ2:AQ33,FALSE),1)</f>
        <v>#N/A</v>
      </c>
      <c r="AT27" s="36" t="e">
        <f>INDEX(Y2:Y33,MATCH(AR27,AQ2:AQ33,FALSE),1)</f>
        <v>#N/A</v>
      </c>
      <c r="AU27" s="60" t="e">
        <f>INDEX(Z2:Z33,MATCH(AR27,AQ2:AQ33,FALSE),1)</f>
        <v>#N/A</v>
      </c>
    </row>
    <row r="28" spans="1:47" ht="13.5" customHeight="1">
      <c r="A28" s="43">
        <v>177</v>
      </c>
      <c r="B28" s="43">
        <f>COUNTIF('名簿'!$A$1:$A$273,'勝ち上がり'!A28)</f>
        <v>1</v>
      </c>
      <c r="C28" s="43">
        <f>IF(B28+B29=2,0,1)</f>
        <v>0</v>
      </c>
      <c r="D28" s="43">
        <f>IF(ISERROR(VLOOKUP(A28,'名簿'!$A$1:$D$273,4,FALSE))=TRUE,-99,VLOOKUP(A28,'名簿'!$A$1:$D$273,4,FALSE))</f>
        <v>0</v>
      </c>
      <c r="E28" s="43">
        <f t="shared" si="1"/>
        <v>0</v>
      </c>
      <c r="F28" s="220">
        <f>IF(B28+B29=2,MAX($F$2:F27)+1,"")</f>
        <v>13</v>
      </c>
      <c r="G28" s="217">
        <f>IF(MAX(E28:E29)&gt;=1,INDEX(A28:A29,MATCH(0,E28:E29,0)),"")</f>
        <v>177</v>
      </c>
      <c r="H28" s="220"/>
      <c r="I28" s="217"/>
      <c r="J28" s="220"/>
      <c r="K28" s="217"/>
      <c r="L28" s="220"/>
      <c r="M28" s="217"/>
      <c r="N28" s="220"/>
      <c r="O28" s="217"/>
      <c r="P28" s="220"/>
      <c r="Q28" s="217"/>
      <c r="X28" s="51"/>
      <c r="Y28" s="33"/>
      <c r="Z28" s="52"/>
      <c r="AA28" s="210"/>
      <c r="AB28" s="214"/>
      <c r="AC28" s="202"/>
      <c r="AD28" s="212"/>
      <c r="AE28" s="202"/>
      <c r="AF28" s="212"/>
      <c r="AG28" s="202"/>
      <c r="AH28" s="212"/>
      <c r="AI28" s="202"/>
      <c r="AJ28" s="212"/>
      <c r="AK28" s="33">
        <f>IF(COUNTIF(X28,AA28)=1,16,0)</f>
        <v>0</v>
      </c>
      <c r="AL28" s="33">
        <f>IF(COUNTIF(X28:Y29,AC26)=1,8,0)</f>
        <v>0</v>
      </c>
      <c r="AM28" s="33">
        <f>IF(COUNTIF(X26:X29,AE26)=1,4,0)</f>
        <v>0</v>
      </c>
      <c r="AN28" s="33">
        <f>IF(COUNTIF(X26:X33,AG18)=1,2,0)</f>
        <v>0</v>
      </c>
      <c r="AO28" s="33">
        <f t="shared" si="2"/>
        <v>0</v>
      </c>
      <c r="AP28" s="33">
        <f t="shared" si="0"/>
        <v>0</v>
      </c>
      <c r="AQ28" s="53">
        <f>RANK(AP28,AP2:AP33,FALSE)</f>
        <v>1</v>
      </c>
      <c r="AR28" s="59">
        <v>27</v>
      </c>
      <c r="AS28" s="36" t="e">
        <f>INDEX(X2:X33,MATCH(AR28,AQ2:AQ33,FALSE),1)</f>
        <v>#N/A</v>
      </c>
      <c r="AT28" s="36" t="e">
        <f>INDEX(Y2:Y33,MATCH(AR28,AQ2:AQ33,FALSE),1)</f>
        <v>#N/A</v>
      </c>
      <c r="AU28" s="60" t="e">
        <f>INDEX(Z2:Z33,MATCH(AR28,AQ2:AQ33,FALSE),1)</f>
        <v>#N/A</v>
      </c>
    </row>
    <row r="29" spans="1:47" ht="13.5" customHeight="1">
      <c r="A29" s="43">
        <v>80</v>
      </c>
      <c r="B29" s="43">
        <f>COUNTIF('名簿'!$A$1:$A$273,'勝ち上がり'!A29)</f>
        <v>1</v>
      </c>
      <c r="C29" s="43">
        <f>IF(B28+B29=2,0,1)</f>
        <v>0</v>
      </c>
      <c r="D29" s="43">
        <f>IF(ISERROR(VLOOKUP(A29,'名簿'!$A$1:$D$273,4,FALSE))=TRUE,-99,VLOOKUP(A29,'名簿'!$A$1:$D$273,4,FALSE))</f>
        <v>1</v>
      </c>
      <c r="E29" s="43">
        <f t="shared" si="1"/>
        <v>1</v>
      </c>
      <c r="F29" s="220"/>
      <c r="G29" s="217"/>
      <c r="H29" s="220"/>
      <c r="I29" s="217"/>
      <c r="J29" s="220"/>
      <c r="K29" s="217"/>
      <c r="L29" s="220"/>
      <c r="M29" s="217"/>
      <c r="N29" s="220"/>
      <c r="O29" s="217"/>
      <c r="P29" s="220"/>
      <c r="Q29" s="217"/>
      <c r="X29" s="51"/>
      <c r="Y29" s="33"/>
      <c r="Z29" s="52"/>
      <c r="AA29" s="210"/>
      <c r="AB29" s="214"/>
      <c r="AC29" s="203"/>
      <c r="AD29" s="212"/>
      <c r="AE29" s="202"/>
      <c r="AF29" s="212"/>
      <c r="AG29" s="202"/>
      <c r="AH29" s="212"/>
      <c r="AI29" s="202"/>
      <c r="AJ29" s="212"/>
      <c r="AK29" s="33">
        <f>IF(COUNTIF(X29,AA28)=1,16,0)</f>
        <v>0</v>
      </c>
      <c r="AL29" s="33">
        <f>IF(COUNTIF(X28:Y29,AC26)=1,8,0)</f>
        <v>0</v>
      </c>
      <c r="AM29" s="33">
        <f>IF(COUNTIF(X26:X29,AE26)=1,4,0)</f>
        <v>0</v>
      </c>
      <c r="AN29" s="33">
        <f>IF(COUNTIF(X26:X33,AG18)=1,2,0)</f>
        <v>0</v>
      </c>
      <c r="AO29" s="33">
        <f t="shared" si="2"/>
        <v>0</v>
      </c>
      <c r="AP29" s="33">
        <f t="shared" si="0"/>
        <v>0</v>
      </c>
      <c r="AQ29" s="53">
        <f>RANK(AP29,AP2:AP33,FALSE)</f>
        <v>1</v>
      </c>
      <c r="AR29" s="59">
        <v>28</v>
      </c>
      <c r="AS29" s="36" t="e">
        <f>INDEX(X2:X33,MATCH(AR29,AQ2:AQ33,FALSE),1)</f>
        <v>#N/A</v>
      </c>
      <c r="AT29" s="36" t="e">
        <f>INDEX(Y2:Y33,MATCH(AR29,AQ2:AQ33,FALSE),1)</f>
        <v>#N/A</v>
      </c>
      <c r="AU29" s="60" t="e">
        <f>INDEX(Z2:Z33,MATCH(AR29,AQ2:AQ33,FALSE),1)</f>
        <v>#N/A</v>
      </c>
    </row>
    <row r="30" spans="1:47" ht="13.5" customHeight="1">
      <c r="A30" s="43">
        <v>113</v>
      </c>
      <c r="B30" s="43">
        <f>COUNTIF('名簿'!$A$1:$A$273,'勝ち上がり'!A30)</f>
        <v>1</v>
      </c>
      <c r="C30" s="43">
        <f>IF(B30+B31=2,0,1)</f>
        <v>0</v>
      </c>
      <c r="D30" s="43">
        <f>IF(ISERROR(VLOOKUP(A30,'名簿'!$A$1:$D$273,4,FALSE))=TRUE,-99,VLOOKUP(A30,'名簿'!$A$1:$D$273,4,FALSE))</f>
        <v>1</v>
      </c>
      <c r="E30" s="43">
        <f t="shared" si="1"/>
        <v>1</v>
      </c>
      <c r="F30" s="220">
        <f>IF(B30+B31=2,MAX($F$2:F29)+1,"")</f>
        <v>14</v>
      </c>
      <c r="G30" s="217">
        <f>IF(MAX(E30:E31)&gt;=1,INDEX(A30:A31,MATCH(0,E30:E31,0)),"")</f>
        <v>144</v>
      </c>
      <c r="H30" s="220">
        <v>8</v>
      </c>
      <c r="I30" s="217">
        <f>IF(MAX(E30:E33)&gt;=2,INDEX(A30:A33,MATCH(1,E30:E33,0)),"")</f>
        <v>113</v>
      </c>
      <c r="J30" s="220"/>
      <c r="K30" s="217"/>
      <c r="L30" s="220"/>
      <c r="M30" s="217"/>
      <c r="N30" s="220"/>
      <c r="O30" s="217"/>
      <c r="P30" s="220"/>
      <c r="Q30" s="217"/>
      <c r="X30" s="51"/>
      <c r="Y30" s="33"/>
      <c r="Z30" s="52"/>
      <c r="AA30" s="210"/>
      <c r="AB30" s="214"/>
      <c r="AC30" s="201"/>
      <c r="AD30" s="212"/>
      <c r="AE30" s="202"/>
      <c r="AF30" s="212"/>
      <c r="AG30" s="202"/>
      <c r="AH30" s="212"/>
      <c r="AI30" s="202"/>
      <c r="AJ30" s="212"/>
      <c r="AK30" s="33">
        <f>IF(COUNTIF(X30,AA30)=1,16,0)</f>
        <v>0</v>
      </c>
      <c r="AL30" s="33">
        <f>IF(COUNTIF(X30:Y31,AC30)=1,8,0)</f>
        <v>0</v>
      </c>
      <c r="AM30" s="33">
        <f>IF(COUNTIF(X30:X33,AE26)=1,4,0)</f>
        <v>0</v>
      </c>
      <c r="AN30" s="33">
        <f>IF(COUNTIF(X26:X33,AG18)=1,2,0)</f>
        <v>0</v>
      </c>
      <c r="AO30" s="33">
        <f t="shared" si="2"/>
        <v>0</v>
      </c>
      <c r="AP30" s="33">
        <f t="shared" si="0"/>
        <v>0</v>
      </c>
      <c r="AQ30" s="53">
        <f>RANK(AP30,AP2:AP33,FALSE)</f>
        <v>1</v>
      </c>
      <c r="AR30" s="59">
        <v>29</v>
      </c>
      <c r="AS30" s="36" t="e">
        <f>INDEX(X2:X33,MATCH(AR30,AQ2:AQ33,FALSE),1)</f>
        <v>#N/A</v>
      </c>
      <c r="AT30" s="36" t="e">
        <f>INDEX(Y2:Y33,MATCH(AR30,AQ2:AQ33,FALSE),1)</f>
        <v>#N/A</v>
      </c>
      <c r="AU30" s="60" t="e">
        <f>INDEX(Z2:Z33,MATCH(AR30,AQ2:AQ33,FALSE),1)</f>
        <v>#N/A</v>
      </c>
    </row>
    <row r="31" spans="1:47" ht="13.5" customHeight="1">
      <c r="A31" s="43">
        <v>144</v>
      </c>
      <c r="B31" s="43">
        <f>COUNTIF('名簿'!$A$1:$A$273,'勝ち上がり'!A31)</f>
        <v>1</v>
      </c>
      <c r="C31" s="43">
        <f>IF(B30+B31=2,0,1)</f>
        <v>0</v>
      </c>
      <c r="D31" s="43">
        <f>IF(ISERROR(VLOOKUP(A31,'名簿'!$A$1:$D$273,4,FALSE))=TRUE,-99,VLOOKUP(A31,'名簿'!$A$1:$D$273,4,FALSE))</f>
        <v>0</v>
      </c>
      <c r="E31" s="43">
        <f t="shared" si="1"/>
        <v>0</v>
      </c>
      <c r="F31" s="220"/>
      <c r="G31" s="217"/>
      <c r="H31" s="220"/>
      <c r="I31" s="217"/>
      <c r="J31" s="220"/>
      <c r="K31" s="217"/>
      <c r="L31" s="220"/>
      <c r="M31" s="217"/>
      <c r="N31" s="220"/>
      <c r="O31" s="217"/>
      <c r="P31" s="220"/>
      <c r="Q31" s="217"/>
      <c r="X31" s="51"/>
      <c r="Y31" s="33"/>
      <c r="Z31" s="52"/>
      <c r="AA31" s="210"/>
      <c r="AB31" s="214"/>
      <c r="AC31" s="202"/>
      <c r="AD31" s="212"/>
      <c r="AE31" s="202"/>
      <c r="AF31" s="212"/>
      <c r="AG31" s="202"/>
      <c r="AH31" s="212"/>
      <c r="AI31" s="202"/>
      <c r="AJ31" s="212"/>
      <c r="AK31" s="33">
        <f>IF(COUNTIF(X31,AA30)=1,16,0)</f>
        <v>0</v>
      </c>
      <c r="AL31" s="33">
        <f>IF(COUNTIF(X30:Y31,AC30)=1,8,0)</f>
        <v>0</v>
      </c>
      <c r="AM31" s="33">
        <f>IF(COUNTIF(X30:X33,AE26)=1,4,0)</f>
        <v>0</v>
      </c>
      <c r="AN31" s="33">
        <f>IF(COUNTIF(X26:X33,AG18)=1,2,0)</f>
        <v>0</v>
      </c>
      <c r="AO31" s="33">
        <f t="shared" si="2"/>
        <v>0</v>
      </c>
      <c r="AP31" s="33">
        <f t="shared" si="0"/>
        <v>0</v>
      </c>
      <c r="AQ31" s="53">
        <f>RANK(AP31,AP2:AP33,FALSE)</f>
        <v>1</v>
      </c>
      <c r="AR31" s="59">
        <v>30</v>
      </c>
      <c r="AS31" s="36" t="e">
        <f>INDEX(X2:X33,MATCH(AR31,AQ2:AQ33,FALSE),1)</f>
        <v>#N/A</v>
      </c>
      <c r="AT31" s="36" t="e">
        <f>INDEX(Y2:Y33,MATCH(AR31,AQ2:AQ33,FALSE),1)</f>
        <v>#N/A</v>
      </c>
      <c r="AU31" s="60" t="e">
        <f>INDEX(Z2:Z33,MATCH(AR31,AQ2:AQ33,FALSE),1)</f>
        <v>#N/A</v>
      </c>
    </row>
    <row r="32" spans="1:47" ht="13.5" customHeight="1">
      <c r="A32" s="43">
        <v>241</v>
      </c>
      <c r="B32" s="43">
        <f>COUNTIF('名簿'!$A$1:$A$273,'勝ち上がり'!A32)</f>
        <v>1</v>
      </c>
      <c r="C32" s="43">
        <f>IF(B32+B33=2,0,1)</f>
        <v>0</v>
      </c>
      <c r="D32" s="43">
        <f>IF(ISERROR(VLOOKUP(A32,'名簿'!$A$1:$D$273,4,FALSE))=TRUE,-99,VLOOKUP(A32,'名簿'!$A$1:$D$273,4,FALSE))</f>
        <v>0</v>
      </c>
      <c r="E32" s="43">
        <f t="shared" si="1"/>
        <v>0</v>
      </c>
      <c r="F32" s="220">
        <f>IF(B32+B33=2,MAX($F$2:F31)+1,"")</f>
        <v>15</v>
      </c>
      <c r="G32" s="217">
        <f>IF(MAX(E32:E33)&gt;=1,INDEX(A32:A33,MATCH(0,E32:E33,0)),"")</f>
        <v>241</v>
      </c>
      <c r="H32" s="220"/>
      <c r="I32" s="217"/>
      <c r="J32" s="220"/>
      <c r="K32" s="217"/>
      <c r="L32" s="220"/>
      <c r="M32" s="217"/>
      <c r="N32" s="220"/>
      <c r="O32" s="217"/>
      <c r="P32" s="220"/>
      <c r="Q32" s="217"/>
      <c r="X32" s="51"/>
      <c r="Y32" s="33"/>
      <c r="Z32" s="52"/>
      <c r="AA32" s="210"/>
      <c r="AB32" s="214"/>
      <c r="AC32" s="202"/>
      <c r="AD32" s="212"/>
      <c r="AE32" s="202"/>
      <c r="AF32" s="212"/>
      <c r="AG32" s="202"/>
      <c r="AH32" s="212"/>
      <c r="AI32" s="202"/>
      <c r="AJ32" s="212"/>
      <c r="AK32" s="33">
        <f>IF(COUNTIF(X32,AA32)=1,16,0)</f>
        <v>0</v>
      </c>
      <c r="AL32" s="33">
        <f>IF(COUNTIF(X32:Y33,AC30)=1,8,0)</f>
        <v>0</v>
      </c>
      <c r="AM32" s="33">
        <f>IF(COUNTIF(X30:X33,AE26)=1,4,0)</f>
        <v>0</v>
      </c>
      <c r="AN32" s="33">
        <f>IF(COUNTIF(X26:X33,AG18)=1,2,0)</f>
        <v>0</v>
      </c>
      <c r="AO32" s="33">
        <f t="shared" si="2"/>
        <v>0</v>
      </c>
      <c r="AP32" s="33">
        <f t="shared" si="0"/>
        <v>0</v>
      </c>
      <c r="AQ32" s="53">
        <f>RANK(AP32,AP2:AP33,FALSE)</f>
        <v>1</v>
      </c>
      <c r="AR32" s="59">
        <v>31</v>
      </c>
      <c r="AS32" s="36" t="e">
        <f>INDEX(X2:X33,MATCH(AR32,AQ2:AQ33,FALSE),1)</f>
        <v>#N/A</v>
      </c>
      <c r="AT32" s="36" t="e">
        <f>INDEX(Y2:Y33,MATCH(AR32,AQ2:AQ33,FALSE),1)</f>
        <v>#N/A</v>
      </c>
      <c r="AU32" s="60" t="e">
        <f>INDEX(Z2:Z33,MATCH(AR32,AQ2:AQ33,FALSE),1)</f>
        <v>#N/A</v>
      </c>
    </row>
    <row r="33" spans="1:47" ht="13.5" customHeight="1" thickBot="1">
      <c r="A33" s="43">
        <v>16</v>
      </c>
      <c r="B33" s="43">
        <f>COUNTIF('名簿'!$A$1:$A$273,'勝ち上がり'!A33)</f>
        <v>1</v>
      </c>
      <c r="C33" s="43">
        <f>IF(B32+B33=2,0,1)</f>
        <v>0</v>
      </c>
      <c r="D33" s="43">
        <f>IF(ISERROR(VLOOKUP(A33,'名簿'!$A$1:$D$273,4,FALSE))=TRUE,-99,VLOOKUP(A33,'名簿'!$A$1:$D$273,4,FALSE))</f>
        <v>2</v>
      </c>
      <c r="E33" s="43">
        <f t="shared" si="1"/>
        <v>2</v>
      </c>
      <c r="F33" s="220"/>
      <c r="G33" s="217"/>
      <c r="H33" s="220"/>
      <c r="I33" s="217"/>
      <c r="J33" s="220"/>
      <c r="K33" s="217"/>
      <c r="L33" s="220"/>
      <c r="M33" s="217"/>
      <c r="N33" s="220"/>
      <c r="O33" s="217"/>
      <c r="P33" s="220"/>
      <c r="Q33" s="217"/>
      <c r="X33" s="63"/>
      <c r="Y33" s="38"/>
      <c r="Z33" s="64"/>
      <c r="AA33" s="211"/>
      <c r="AB33" s="215"/>
      <c r="AC33" s="205"/>
      <c r="AD33" s="213"/>
      <c r="AE33" s="205"/>
      <c r="AF33" s="213"/>
      <c r="AG33" s="205"/>
      <c r="AH33" s="213"/>
      <c r="AI33" s="205"/>
      <c r="AJ33" s="213"/>
      <c r="AK33" s="38">
        <f>IF(COUNTIF(X33,AA32)=1,16,0)</f>
        <v>0</v>
      </c>
      <c r="AL33" s="38">
        <f>IF(COUNTIF(X32:Y33,AC30)=1,8,0)</f>
        <v>0</v>
      </c>
      <c r="AM33" s="38">
        <f>IF(COUNTIF(X30:X33,AE26)=1,4,0)</f>
        <v>0</v>
      </c>
      <c r="AN33" s="38">
        <f>IF(COUNTIF(X26:X33,AG18)=1,2,0)</f>
        <v>0</v>
      </c>
      <c r="AO33" s="38">
        <f t="shared" si="2"/>
        <v>0</v>
      </c>
      <c r="AP33" s="38">
        <f t="shared" si="0"/>
        <v>0</v>
      </c>
      <c r="AQ33" s="65">
        <f>RANK(AP33,AP2:AP33,FALSE)</f>
        <v>1</v>
      </c>
      <c r="AR33" s="66">
        <v>32</v>
      </c>
      <c r="AS33" s="39" t="e">
        <f>INDEX(X2:X33,MATCH(AR33,AQ2:AQ33,FALSE),1)</f>
        <v>#N/A</v>
      </c>
      <c r="AT33" s="39" t="e">
        <f>INDEX(Y2:Y33,MATCH(AR33,AQ2:AQ33,FALSE),1)</f>
        <v>#N/A</v>
      </c>
      <c r="AU33" s="67" t="e">
        <f>INDEX(Z2:Z33,MATCH(AR33,AQ2:AQ33,FALSE),1)</f>
        <v>#N/A</v>
      </c>
    </row>
    <row r="34" spans="1:45" ht="13.5" customHeight="1">
      <c r="A34" s="43">
        <v>9</v>
      </c>
      <c r="B34" s="43">
        <f>COUNTIF('名簿'!$A$1:$A$273,'勝ち上がり'!A34)</f>
        <v>1</v>
      </c>
      <c r="C34" s="43">
        <f>IF(B34+B35=2,0,1)</f>
        <v>0</v>
      </c>
      <c r="D34" s="43">
        <f>IF(ISERROR(VLOOKUP(A34,'名簿'!$A$1:$D$273,4,FALSE))=TRUE,-99,VLOOKUP(A34,'名簿'!$A$1:$D$273,4,FALSE))</f>
        <v>3</v>
      </c>
      <c r="E34" s="43">
        <f t="shared" si="1"/>
        <v>3</v>
      </c>
      <c r="F34" s="220">
        <f>IF(B34+B35=2,MAX($F$2:F33)+1,"")</f>
        <v>16</v>
      </c>
      <c r="G34" s="217">
        <f>IF(MAX(E34:E35)&gt;=1,INDEX(A34:A35,MATCH(0,E34:E35,0)),"")</f>
        <v>248</v>
      </c>
      <c r="H34" s="220">
        <v>9</v>
      </c>
      <c r="I34" s="217">
        <f>IF(MAX(E34:E37)&gt;=2,INDEX(A34:A37,MATCH(1,E34:E37,0)),"")</f>
        <v>120</v>
      </c>
      <c r="J34" s="220">
        <v>5</v>
      </c>
      <c r="K34" s="217">
        <f>IF(MAX(E34:E41)&gt;=3,INDEX(A34:A41,MATCH(2,E34:E41,0)),"")</f>
        <v>56</v>
      </c>
      <c r="L34" s="220">
        <v>3</v>
      </c>
      <c r="M34" s="217">
        <f>IF(MAX(E34:E49)&gt;=4,INDEX(A34:A49,MATCH(3,E34:E49,0)),"")</f>
        <v>9</v>
      </c>
      <c r="N34" s="220">
        <v>2</v>
      </c>
      <c r="O34" s="217">
        <f>IF(MAX(E34:E65)&gt;=5,INDEX(A34:A65,MATCH(4,E34:E65,0)),"")</f>
        <v>24</v>
      </c>
      <c r="P34" s="220"/>
      <c r="Q34" s="217"/>
      <c r="AS34" s="2"/>
    </row>
    <row r="35" spans="1:45" ht="13.5" customHeight="1">
      <c r="A35" s="43">
        <v>248</v>
      </c>
      <c r="B35" s="43">
        <f>COUNTIF('名簿'!$A$1:$A$273,'勝ち上がり'!A35)</f>
        <v>1</v>
      </c>
      <c r="C35" s="43">
        <f>IF(B34+B35=2,0,1)</f>
        <v>0</v>
      </c>
      <c r="D35" s="43">
        <f>IF(ISERROR(VLOOKUP(A35,'名簿'!$A$1:$D$273,4,FALSE))=TRUE,-99,VLOOKUP(A35,'名簿'!$A$1:$D$273,4,FALSE))</f>
        <v>0</v>
      </c>
      <c r="E35" s="43">
        <f t="shared" si="1"/>
        <v>0</v>
      </c>
      <c r="F35" s="220"/>
      <c r="G35" s="217"/>
      <c r="H35" s="220"/>
      <c r="I35" s="217"/>
      <c r="J35" s="220"/>
      <c r="K35" s="217"/>
      <c r="L35" s="220"/>
      <c r="M35" s="217"/>
      <c r="N35" s="220"/>
      <c r="O35" s="217"/>
      <c r="P35" s="220"/>
      <c r="Q35" s="217"/>
      <c r="AS35" s="2"/>
    </row>
    <row r="36" spans="1:45" ht="13.5" customHeight="1">
      <c r="A36" s="43">
        <v>137</v>
      </c>
      <c r="B36" s="43">
        <f>COUNTIF('名簿'!$A$1:$A$273,'勝ち上がり'!A36)</f>
        <v>1</v>
      </c>
      <c r="C36" s="43">
        <f>IF(B36+B37=2,0,1)</f>
        <v>0</v>
      </c>
      <c r="D36" s="43">
        <f>IF(ISERROR(VLOOKUP(A36,'名簿'!$A$1:$D$273,4,FALSE))=TRUE,-99,VLOOKUP(A36,'名簿'!$A$1:$D$273,4,FALSE))</f>
        <v>0</v>
      </c>
      <c r="E36" s="43">
        <f t="shared" si="1"/>
        <v>0</v>
      </c>
      <c r="F36" s="220">
        <f>IF(B36+B37=2,MAX($F$2:F35)+1,"")</f>
        <v>17</v>
      </c>
      <c r="G36" s="217">
        <f>IF(MAX(E36:E37)&gt;=1,INDEX(A36:A37,MATCH(0,E36:E37,0)),"")</f>
        <v>137</v>
      </c>
      <c r="H36" s="220"/>
      <c r="I36" s="217"/>
      <c r="J36" s="220"/>
      <c r="K36" s="217"/>
      <c r="L36" s="220"/>
      <c r="M36" s="217"/>
      <c r="N36" s="220"/>
      <c r="O36" s="217"/>
      <c r="P36" s="220"/>
      <c r="Q36" s="217"/>
      <c r="AS36" s="2"/>
    </row>
    <row r="37" spans="1:45" ht="13.5" customHeight="1">
      <c r="A37" s="43">
        <v>120</v>
      </c>
      <c r="B37" s="43">
        <f>COUNTIF('名簿'!$A$1:$A$273,'勝ち上がり'!A37)</f>
        <v>1</v>
      </c>
      <c r="C37" s="43">
        <f>IF(B36+B37=2,0,1)</f>
        <v>0</v>
      </c>
      <c r="D37" s="43">
        <f>IF(ISERROR(VLOOKUP(A37,'名簿'!$A$1:$D$273,4,FALSE))=TRUE,-99,VLOOKUP(A37,'名簿'!$A$1:$D$273,4,FALSE))</f>
        <v>1</v>
      </c>
      <c r="E37" s="43">
        <f t="shared" si="1"/>
        <v>1</v>
      </c>
      <c r="F37" s="220"/>
      <c r="G37" s="217"/>
      <c r="H37" s="220"/>
      <c r="I37" s="217"/>
      <c r="J37" s="220"/>
      <c r="K37" s="217"/>
      <c r="L37" s="220"/>
      <c r="M37" s="217"/>
      <c r="N37" s="220"/>
      <c r="O37" s="217"/>
      <c r="P37" s="220"/>
      <c r="Q37" s="217"/>
      <c r="AS37" s="2"/>
    </row>
    <row r="38" spans="1:45" ht="13.5" customHeight="1">
      <c r="A38" s="43">
        <v>73</v>
      </c>
      <c r="B38" s="43">
        <f>COUNTIF('名簿'!$A$1:$A$273,'勝ち上がり'!A38)</f>
        <v>1</v>
      </c>
      <c r="C38" s="43">
        <f>IF(B38+B39=2,0,1)</f>
        <v>0</v>
      </c>
      <c r="D38" s="43">
        <f>IF(ISERROR(VLOOKUP(A38,'名簿'!$A$1:$D$273,4,FALSE))=TRUE,-99,VLOOKUP(A38,'名簿'!$A$1:$D$273,4,FALSE))</f>
        <v>0</v>
      </c>
      <c r="E38" s="43">
        <f t="shared" si="1"/>
        <v>0</v>
      </c>
      <c r="F38" s="220">
        <f>IF(B38+B39=2,MAX($F$2:F37)+1,"")</f>
        <v>18</v>
      </c>
      <c r="G38" s="217">
        <f>IF(MAX(E38:E39)&gt;=1,INDEX(A38:A39,MATCH(0,E38:E39,0)),"")</f>
        <v>73</v>
      </c>
      <c r="H38" s="220">
        <v>10</v>
      </c>
      <c r="I38" s="217">
        <f>IF(MAX(E38:E41)&gt;=2,INDEX(A38:A41,MATCH(1,E38:E41,0)),"")</f>
        <v>184</v>
      </c>
      <c r="J38" s="220"/>
      <c r="K38" s="217"/>
      <c r="L38" s="220"/>
      <c r="M38" s="217"/>
      <c r="N38" s="220"/>
      <c r="O38" s="217"/>
      <c r="P38" s="220"/>
      <c r="Q38" s="217"/>
      <c r="AS38" s="2"/>
    </row>
    <row r="39" spans="1:45" ht="13.5" customHeight="1">
      <c r="A39" s="43">
        <v>184</v>
      </c>
      <c r="B39" s="43">
        <f>COUNTIF('名簿'!$A$1:$A$273,'勝ち上がり'!A39)</f>
        <v>1</v>
      </c>
      <c r="C39" s="43">
        <f>IF(B38+B39=2,0,1)</f>
        <v>0</v>
      </c>
      <c r="D39" s="43">
        <f>IF(ISERROR(VLOOKUP(A39,'名簿'!$A$1:$D$273,4,FALSE))=TRUE,-99,VLOOKUP(A39,'名簿'!$A$1:$D$273,4,FALSE))</f>
        <v>1</v>
      </c>
      <c r="E39" s="43">
        <f t="shared" si="1"/>
        <v>1</v>
      </c>
      <c r="F39" s="220"/>
      <c r="G39" s="217"/>
      <c r="H39" s="220"/>
      <c r="I39" s="217"/>
      <c r="J39" s="220"/>
      <c r="K39" s="217"/>
      <c r="L39" s="220"/>
      <c r="M39" s="217"/>
      <c r="N39" s="220"/>
      <c r="O39" s="217"/>
      <c r="P39" s="220"/>
      <c r="Q39" s="217"/>
      <c r="AS39" s="2"/>
    </row>
    <row r="40" spans="1:45" ht="13.5" customHeight="1">
      <c r="A40" s="43">
        <v>201</v>
      </c>
      <c r="B40" s="43">
        <f>COUNTIF('名簿'!$A$1:$A$273,'勝ち上がり'!A40)</f>
        <v>1</v>
      </c>
      <c r="C40" s="43">
        <f>IF(B40+B41=2,0,1)</f>
        <v>0</v>
      </c>
      <c r="D40" s="43">
        <f>IF(ISERROR(VLOOKUP(A40,'名簿'!$A$1:$D$273,4,FALSE))=TRUE,-99,VLOOKUP(A40,'名簿'!$A$1:$D$273,4,FALSE))</f>
        <v>0</v>
      </c>
      <c r="E40" s="43">
        <f t="shared" si="1"/>
        <v>0</v>
      </c>
      <c r="F40" s="220">
        <f>IF(B40+B41=2,MAX($F$2:F39)+1,"")</f>
        <v>19</v>
      </c>
      <c r="G40" s="217">
        <f>IF(MAX(E40:E41)&gt;=1,INDEX(A40:A41,MATCH(0,E40:E41,0)),"")</f>
        <v>201</v>
      </c>
      <c r="H40" s="220"/>
      <c r="I40" s="217"/>
      <c r="J40" s="220"/>
      <c r="K40" s="217"/>
      <c r="L40" s="220"/>
      <c r="M40" s="217"/>
      <c r="N40" s="220"/>
      <c r="O40" s="217"/>
      <c r="P40" s="220"/>
      <c r="Q40" s="217"/>
      <c r="AS40" s="2"/>
    </row>
    <row r="41" spans="1:45" ht="13.5" customHeight="1">
      <c r="A41" s="43">
        <v>56</v>
      </c>
      <c r="B41" s="43">
        <f>COUNTIF('名簿'!$A$1:$A$273,'勝ち上がり'!A41)</f>
        <v>1</v>
      </c>
      <c r="C41" s="43">
        <f>IF(B40+B41=2,0,1)</f>
        <v>0</v>
      </c>
      <c r="D41" s="43">
        <f>IF(ISERROR(VLOOKUP(A41,'名簿'!$A$1:$D$273,4,FALSE))=TRUE,-99,VLOOKUP(A41,'名簿'!$A$1:$D$273,4,FALSE))</f>
        <v>2</v>
      </c>
      <c r="E41" s="43">
        <f t="shared" si="1"/>
        <v>2</v>
      </c>
      <c r="F41" s="220"/>
      <c r="G41" s="217"/>
      <c r="H41" s="220"/>
      <c r="I41" s="217"/>
      <c r="J41" s="220"/>
      <c r="K41" s="217"/>
      <c r="L41" s="220"/>
      <c r="M41" s="217"/>
      <c r="N41" s="220"/>
      <c r="O41" s="217"/>
      <c r="P41" s="220"/>
      <c r="Q41" s="217"/>
      <c r="AS41" s="2"/>
    </row>
    <row r="42" spans="1:45" ht="13.5" customHeight="1">
      <c r="A42" s="43">
        <v>41</v>
      </c>
      <c r="B42" s="43">
        <f>COUNTIF('名簿'!$A$1:$A$273,'勝ち上がり'!A42)</f>
        <v>1</v>
      </c>
      <c r="C42" s="43">
        <f>IF(B42+B43=2,0,1)</f>
        <v>0</v>
      </c>
      <c r="D42" s="43">
        <f>IF(ISERROR(VLOOKUP(A42,'名簿'!$A$1:$D$273,4,FALSE))=TRUE,-99,VLOOKUP(A42,'名簿'!$A$1:$D$273,4,FALSE))</f>
        <v>2</v>
      </c>
      <c r="E42" s="43">
        <f t="shared" si="1"/>
        <v>2</v>
      </c>
      <c r="F42" s="220">
        <f>IF(B42+B43=2,MAX($F$2:F41)+1,"")</f>
        <v>20</v>
      </c>
      <c r="G42" s="217">
        <f>IF(MAX(E42:E43)&gt;=1,INDEX(A42:A43,MATCH(0,E42:E43,0)),"")</f>
        <v>216</v>
      </c>
      <c r="H42" s="220">
        <v>11</v>
      </c>
      <c r="I42" s="217">
        <f>IF(MAX(E42:E45)&gt;=2,INDEX(A42:A45,MATCH(1,E42:E45,0)),"")</f>
        <v>88</v>
      </c>
      <c r="J42" s="220">
        <v>6</v>
      </c>
      <c r="K42" s="217">
        <f>IF(MAX(E42:E49)&gt;=3,INDEX(A42:A49,MATCH(2,E42:E49,0)),"")</f>
        <v>41</v>
      </c>
      <c r="L42" s="220"/>
      <c r="M42" s="217"/>
      <c r="N42" s="220"/>
      <c r="O42" s="217"/>
      <c r="P42" s="220"/>
      <c r="Q42" s="217"/>
      <c r="AS42" s="2"/>
    </row>
    <row r="43" spans="1:45" ht="13.5" customHeight="1">
      <c r="A43" s="43">
        <v>216</v>
      </c>
      <c r="B43" s="43">
        <f>COUNTIF('名簿'!$A$1:$A$273,'勝ち上がり'!A43)</f>
        <v>1</v>
      </c>
      <c r="C43" s="43">
        <f>IF(B42+B43=2,0,1)</f>
        <v>0</v>
      </c>
      <c r="D43" s="43">
        <f>IF(ISERROR(VLOOKUP(A43,'名簿'!$A$1:$D$273,4,FALSE))=TRUE,-99,VLOOKUP(A43,'名簿'!$A$1:$D$273,4,FALSE))</f>
        <v>0</v>
      </c>
      <c r="E43" s="43">
        <f t="shared" si="1"/>
        <v>0</v>
      </c>
      <c r="F43" s="220"/>
      <c r="G43" s="217"/>
      <c r="H43" s="220"/>
      <c r="I43" s="217"/>
      <c r="J43" s="220"/>
      <c r="K43" s="217"/>
      <c r="L43" s="220"/>
      <c r="M43" s="217"/>
      <c r="N43" s="220"/>
      <c r="O43" s="217"/>
      <c r="P43" s="220"/>
      <c r="Q43" s="217"/>
      <c r="AS43" s="2"/>
    </row>
    <row r="44" spans="1:45" ht="13.5" customHeight="1">
      <c r="A44" s="43">
        <v>169</v>
      </c>
      <c r="B44" s="43">
        <f>COUNTIF('名簿'!$A$1:$A$273,'勝ち上がり'!A44)</f>
        <v>1</v>
      </c>
      <c r="C44" s="43">
        <f>IF(B44+B45=2,0,1)</f>
        <v>0</v>
      </c>
      <c r="D44" s="43">
        <f>IF(ISERROR(VLOOKUP(A44,'名簿'!$A$1:$D$273,4,FALSE))=TRUE,-99,VLOOKUP(A44,'名簿'!$A$1:$D$273,4,FALSE))</f>
        <v>0</v>
      </c>
      <c r="E44" s="43">
        <f t="shared" si="1"/>
        <v>0</v>
      </c>
      <c r="F44" s="220">
        <f>IF(B44+B45=2,MAX($F$2:F43)+1,"")</f>
        <v>21</v>
      </c>
      <c r="G44" s="217">
        <f>IF(MAX(E44:E45)&gt;=1,INDEX(A44:A45,MATCH(0,E44:E45,0)),"")</f>
        <v>169</v>
      </c>
      <c r="H44" s="220"/>
      <c r="I44" s="217"/>
      <c r="J44" s="220"/>
      <c r="K44" s="217"/>
      <c r="L44" s="220"/>
      <c r="M44" s="217"/>
      <c r="N44" s="220"/>
      <c r="O44" s="217"/>
      <c r="P44" s="220"/>
      <c r="Q44" s="217"/>
      <c r="AS44" s="2"/>
    </row>
    <row r="45" spans="1:45" ht="13.5" customHeight="1">
      <c r="A45" s="43">
        <v>88</v>
      </c>
      <c r="B45" s="43">
        <f>COUNTIF('名簿'!$A$1:$A$273,'勝ち上がり'!A45)</f>
        <v>1</v>
      </c>
      <c r="C45" s="43">
        <f>IF(B44+B45=2,0,1)</f>
        <v>0</v>
      </c>
      <c r="D45" s="43">
        <f>IF(ISERROR(VLOOKUP(A45,'名簿'!$A$1:$D$273,4,FALSE))=TRUE,-99,VLOOKUP(A45,'名簿'!$A$1:$D$273,4,FALSE))</f>
        <v>1</v>
      </c>
      <c r="E45" s="43">
        <f t="shared" si="1"/>
        <v>1</v>
      </c>
      <c r="F45" s="220"/>
      <c r="G45" s="217"/>
      <c r="H45" s="220"/>
      <c r="I45" s="217"/>
      <c r="J45" s="220"/>
      <c r="K45" s="217"/>
      <c r="L45" s="220"/>
      <c r="M45" s="217"/>
      <c r="N45" s="220"/>
      <c r="O45" s="217"/>
      <c r="P45" s="220"/>
      <c r="Q45" s="217"/>
      <c r="AS45" s="2"/>
    </row>
    <row r="46" spans="1:45" ht="13.5" customHeight="1">
      <c r="A46" s="43">
        <v>105</v>
      </c>
      <c r="B46" s="43">
        <f>COUNTIF('名簿'!$A$1:$A$273,'勝ち上がり'!A46)</f>
        <v>1</v>
      </c>
      <c r="C46" s="43">
        <f>IF(B46+B47=2,0,1)</f>
        <v>0</v>
      </c>
      <c r="D46" s="43">
        <f>IF(ISERROR(VLOOKUP(A46,'名簿'!$A$1:$D$273,4,FALSE))=TRUE,-99,VLOOKUP(A46,'名簿'!$A$1:$D$273,4,FALSE))</f>
        <v>0</v>
      </c>
      <c r="E46" s="43">
        <f t="shared" si="1"/>
        <v>0</v>
      </c>
      <c r="F46" s="220">
        <f>IF(B46+B47=2,MAX($F$2:F45)+1,"")</f>
        <v>22</v>
      </c>
      <c r="G46" s="217">
        <f>IF(MAX(E46:E47)&gt;=1,INDEX(A46:A47,MATCH(0,E46:E47,0)),"")</f>
        <v>105</v>
      </c>
      <c r="H46" s="220">
        <v>12</v>
      </c>
      <c r="I46" s="217">
        <f>IF(MAX(E46:E49)&gt;=2,INDEX(A46:A49,MATCH(1,E46:E49,0)),"")</f>
        <v>152</v>
      </c>
      <c r="J46" s="220"/>
      <c r="K46" s="217"/>
      <c r="L46" s="220"/>
      <c r="M46" s="217"/>
      <c r="N46" s="220"/>
      <c r="O46" s="217"/>
      <c r="P46" s="220"/>
      <c r="Q46" s="217"/>
      <c r="AS46" s="2"/>
    </row>
    <row r="47" spans="1:45" ht="13.5" customHeight="1">
      <c r="A47" s="43">
        <v>152</v>
      </c>
      <c r="B47" s="43">
        <f>COUNTIF('名簿'!$A$1:$A$273,'勝ち上がり'!A47)</f>
        <v>1</v>
      </c>
      <c r="C47" s="43">
        <f>IF(B46+B47=2,0,1)</f>
        <v>0</v>
      </c>
      <c r="D47" s="43">
        <f>IF(ISERROR(VLOOKUP(A47,'名簿'!$A$1:$D$273,4,FALSE))=TRUE,-99,VLOOKUP(A47,'名簿'!$A$1:$D$273,4,FALSE))</f>
        <v>1</v>
      </c>
      <c r="E47" s="43">
        <f t="shared" si="1"/>
        <v>1</v>
      </c>
      <c r="F47" s="220"/>
      <c r="G47" s="217"/>
      <c r="H47" s="220"/>
      <c r="I47" s="217"/>
      <c r="J47" s="220"/>
      <c r="K47" s="217"/>
      <c r="L47" s="220"/>
      <c r="M47" s="217"/>
      <c r="N47" s="220"/>
      <c r="O47" s="217"/>
      <c r="P47" s="220"/>
      <c r="Q47" s="217"/>
      <c r="AS47" s="2"/>
    </row>
    <row r="48" spans="1:45" ht="13.5" customHeight="1">
      <c r="A48" s="43">
        <v>233</v>
      </c>
      <c r="B48" s="43">
        <f>COUNTIF('名簿'!$A$1:$A$273,'勝ち上がり'!A48)</f>
        <v>1</v>
      </c>
      <c r="C48" s="43">
        <f>IF(B48+B49=2,0,1)</f>
        <v>0</v>
      </c>
      <c r="D48" s="43">
        <f>IF(ISERROR(VLOOKUP(A48,'名簿'!$A$1:$D$273,4,FALSE))=TRUE,-99,VLOOKUP(A48,'名簿'!$A$1:$D$273,4,FALSE))</f>
        <v>0</v>
      </c>
      <c r="E48" s="43">
        <f t="shared" si="1"/>
        <v>0</v>
      </c>
      <c r="F48" s="220">
        <f>IF(B48+B49=2,MAX($F$2:F47)+1,"")</f>
        <v>23</v>
      </c>
      <c r="G48" s="217">
        <f>IF(MAX(E48:E49)&gt;=1,INDEX(A48:A49,MATCH(0,E48:E49,0)),"")</f>
        <v>233</v>
      </c>
      <c r="H48" s="220"/>
      <c r="I48" s="217"/>
      <c r="J48" s="220"/>
      <c r="K48" s="217"/>
      <c r="L48" s="220"/>
      <c r="M48" s="217"/>
      <c r="N48" s="220"/>
      <c r="O48" s="217"/>
      <c r="P48" s="220"/>
      <c r="Q48" s="217"/>
      <c r="AS48" s="2"/>
    </row>
    <row r="49" spans="1:45" ht="13.5" customHeight="1">
      <c r="A49" s="43">
        <v>24</v>
      </c>
      <c r="B49" s="43">
        <f>COUNTIF('名簿'!$A$1:$A$273,'勝ち上がり'!A49)</f>
        <v>1</v>
      </c>
      <c r="C49" s="43">
        <f>IF(B48+B49=2,0,1)</f>
        <v>0</v>
      </c>
      <c r="D49" s="43">
        <f>IF(ISERROR(VLOOKUP(A49,'名簿'!$A$1:$D$273,4,FALSE))=TRUE,-99,VLOOKUP(A49,'名簿'!$A$1:$D$273,4,FALSE))</f>
        <v>4</v>
      </c>
      <c r="E49" s="43">
        <f t="shared" si="1"/>
        <v>4</v>
      </c>
      <c r="F49" s="220"/>
      <c r="G49" s="217"/>
      <c r="H49" s="220"/>
      <c r="I49" s="217"/>
      <c r="J49" s="220"/>
      <c r="K49" s="217"/>
      <c r="L49" s="220"/>
      <c r="M49" s="217"/>
      <c r="N49" s="220"/>
      <c r="O49" s="217"/>
      <c r="P49" s="220"/>
      <c r="Q49" s="217"/>
      <c r="AS49" s="2"/>
    </row>
    <row r="50" spans="1:45" ht="13.5" customHeight="1">
      <c r="A50" s="43">
        <v>25</v>
      </c>
      <c r="B50" s="43">
        <f>COUNTIF('名簿'!$A$1:$A$273,'勝ち上がり'!A50)</f>
        <v>1</v>
      </c>
      <c r="C50" s="43">
        <f>IF(B50+B51=2,0,1)</f>
        <v>0</v>
      </c>
      <c r="D50" s="43">
        <f>IF(ISERROR(VLOOKUP(A50,'名簿'!$A$1:$D$273,4,FALSE))=TRUE,-99,VLOOKUP(A50,'名簿'!$A$1:$D$273,4,FALSE))</f>
        <v>2</v>
      </c>
      <c r="E50" s="43">
        <f t="shared" si="1"/>
        <v>2</v>
      </c>
      <c r="F50" s="220">
        <f>IF(B50+B51=2,MAX($F$2:F49)+1,"")</f>
        <v>24</v>
      </c>
      <c r="G50" s="217">
        <f>IF(MAX(E50:E51)&gt;=1,INDEX(A50:A51,MATCH(0,E50:E51,0)),"")</f>
        <v>232</v>
      </c>
      <c r="H50" s="220">
        <v>13</v>
      </c>
      <c r="I50" s="217">
        <f>IF(MAX(E50:E53)&gt;=2,INDEX(A50:A53,MATCH(1,E50:E53,0)),"")</f>
        <v>153</v>
      </c>
      <c r="J50" s="220">
        <v>7</v>
      </c>
      <c r="K50" s="217">
        <f>IF(MAX(E50:E57)&gt;=3,INDEX(A50:A57,MATCH(2,E50:E57,0)),"")</f>
        <v>25</v>
      </c>
      <c r="L50" s="220">
        <v>4</v>
      </c>
      <c r="M50" s="217">
        <f>IF(MAX(E50:E65)&gt;=4,INDEX(A50:A65,MATCH(3,E50:E65,0)),"")</f>
        <v>40</v>
      </c>
      <c r="N50" s="220"/>
      <c r="O50" s="217"/>
      <c r="P50" s="220"/>
      <c r="Q50" s="217"/>
      <c r="AS50" s="2"/>
    </row>
    <row r="51" spans="1:45" ht="13.5" customHeight="1">
      <c r="A51" s="43">
        <v>232</v>
      </c>
      <c r="B51" s="43">
        <f>COUNTIF('名簿'!$A$1:$A$273,'勝ち上がり'!A51)</f>
        <v>1</v>
      </c>
      <c r="C51" s="43">
        <f>IF(B50+B51=2,0,1)</f>
        <v>0</v>
      </c>
      <c r="D51" s="43">
        <f>IF(ISERROR(VLOOKUP(A51,'名簿'!$A$1:$D$273,4,FALSE))=TRUE,-99,VLOOKUP(A51,'名簿'!$A$1:$D$273,4,FALSE))</f>
        <v>0</v>
      </c>
      <c r="E51" s="43">
        <f t="shared" si="1"/>
        <v>0</v>
      </c>
      <c r="F51" s="220"/>
      <c r="G51" s="217"/>
      <c r="H51" s="220"/>
      <c r="I51" s="217"/>
      <c r="J51" s="220"/>
      <c r="K51" s="217"/>
      <c r="L51" s="220"/>
      <c r="M51" s="217"/>
      <c r="N51" s="220"/>
      <c r="O51" s="217"/>
      <c r="P51" s="220"/>
      <c r="Q51" s="217"/>
      <c r="AS51" s="2"/>
    </row>
    <row r="52" spans="1:45" ht="13.5" customHeight="1">
      <c r="A52" s="43">
        <v>153</v>
      </c>
      <c r="B52" s="43">
        <f>COUNTIF('名簿'!$A$1:$A$273,'勝ち上がり'!A52)</f>
        <v>1</v>
      </c>
      <c r="C52" s="43">
        <f>IF(B52+B53=2,0,1)</f>
        <v>0</v>
      </c>
      <c r="D52" s="43">
        <f>IF(ISERROR(VLOOKUP(A52,'名簿'!$A$1:$D$273,4,FALSE))=TRUE,-99,VLOOKUP(A52,'名簿'!$A$1:$D$273,4,FALSE))</f>
        <v>1</v>
      </c>
      <c r="E52" s="43">
        <f t="shared" si="1"/>
        <v>1</v>
      </c>
      <c r="F52" s="220">
        <f>IF(B52+B53=2,MAX($F$2:F51)+1,"")</f>
        <v>25</v>
      </c>
      <c r="G52" s="217">
        <f>IF(MAX(E52:E53)&gt;=1,INDEX(A52:A53,MATCH(0,E52:E53,0)),"")</f>
        <v>104</v>
      </c>
      <c r="H52" s="220"/>
      <c r="I52" s="217"/>
      <c r="J52" s="220"/>
      <c r="K52" s="217"/>
      <c r="L52" s="220"/>
      <c r="M52" s="217"/>
      <c r="N52" s="220"/>
      <c r="O52" s="217"/>
      <c r="P52" s="220"/>
      <c r="Q52" s="217"/>
      <c r="AS52" s="2"/>
    </row>
    <row r="53" spans="1:45" ht="13.5" customHeight="1">
      <c r="A53" s="43">
        <v>104</v>
      </c>
      <c r="B53" s="43">
        <f>COUNTIF('名簿'!$A$1:$A$273,'勝ち上がり'!A53)</f>
        <v>1</v>
      </c>
      <c r="C53" s="43">
        <f>IF(B52+B53=2,0,1)</f>
        <v>0</v>
      </c>
      <c r="D53" s="43">
        <f>IF(ISERROR(VLOOKUP(A53,'名簿'!$A$1:$D$273,4,FALSE))=TRUE,-99,VLOOKUP(A53,'名簿'!$A$1:$D$273,4,FALSE))</f>
        <v>0</v>
      </c>
      <c r="E53" s="43">
        <f t="shared" si="1"/>
        <v>0</v>
      </c>
      <c r="F53" s="220"/>
      <c r="G53" s="217"/>
      <c r="H53" s="220"/>
      <c r="I53" s="217"/>
      <c r="J53" s="220"/>
      <c r="K53" s="217"/>
      <c r="L53" s="220"/>
      <c r="M53" s="217"/>
      <c r="N53" s="220"/>
      <c r="O53" s="217"/>
      <c r="P53" s="220"/>
      <c r="Q53" s="217"/>
      <c r="AS53" s="2"/>
    </row>
    <row r="54" spans="1:45" ht="13.5" customHeight="1">
      <c r="A54" s="43">
        <v>89</v>
      </c>
      <c r="B54" s="43">
        <f>COUNTIF('名簿'!$A$1:$A$273,'勝ち上がり'!A54)</f>
        <v>1</v>
      </c>
      <c r="C54" s="43">
        <f>IF(B54+B55=2,0,1)</f>
        <v>0</v>
      </c>
      <c r="D54" s="43">
        <f>IF(ISERROR(VLOOKUP(A54,'名簿'!$A$1:$D$273,4,FALSE))=TRUE,-99,VLOOKUP(A54,'名簿'!$A$1:$D$273,4,FALSE))</f>
        <v>1</v>
      </c>
      <c r="E54" s="43">
        <f t="shared" si="1"/>
        <v>1</v>
      </c>
      <c r="F54" s="220">
        <f>IF(B54+B55=2,MAX($F$2:F53)+1,"")</f>
        <v>26</v>
      </c>
      <c r="G54" s="217">
        <f>IF(MAX(E54:E55)&gt;=1,INDEX(A54:A55,MATCH(0,E54:E55,0)),"")</f>
        <v>168</v>
      </c>
      <c r="H54" s="220">
        <v>14</v>
      </c>
      <c r="I54" s="217">
        <f>IF(MAX(E54:E57)&gt;=2,INDEX(A54:A57,MATCH(1,E54:E57,0)),"")</f>
        <v>89</v>
      </c>
      <c r="J54" s="220"/>
      <c r="K54" s="217"/>
      <c r="L54" s="220"/>
      <c r="M54" s="217"/>
      <c r="N54" s="220"/>
      <c r="O54" s="217"/>
      <c r="P54" s="220"/>
      <c r="Q54" s="217"/>
      <c r="AS54" s="2"/>
    </row>
    <row r="55" spans="1:45" ht="13.5" customHeight="1">
      <c r="A55" s="43">
        <v>168</v>
      </c>
      <c r="B55" s="43">
        <f>COUNTIF('名簿'!$A$1:$A$273,'勝ち上がり'!A55)</f>
        <v>1</v>
      </c>
      <c r="C55" s="43">
        <f>IF(B54+B55=2,0,1)</f>
        <v>0</v>
      </c>
      <c r="D55" s="43">
        <f>IF(ISERROR(VLOOKUP(A55,'名簿'!$A$1:$D$273,4,FALSE))=TRUE,-99,VLOOKUP(A55,'名簿'!$A$1:$D$273,4,FALSE))</f>
        <v>0</v>
      </c>
      <c r="E55" s="43">
        <f t="shared" si="1"/>
        <v>0</v>
      </c>
      <c r="F55" s="220"/>
      <c r="G55" s="217"/>
      <c r="H55" s="220"/>
      <c r="I55" s="217"/>
      <c r="J55" s="220"/>
      <c r="K55" s="217"/>
      <c r="L55" s="220"/>
      <c r="M55" s="217"/>
      <c r="N55" s="220"/>
      <c r="O55" s="217"/>
      <c r="P55" s="220"/>
      <c r="Q55" s="217"/>
      <c r="AS55" s="2"/>
    </row>
    <row r="56" spans="1:45" ht="13.5" customHeight="1">
      <c r="A56" s="43">
        <v>217</v>
      </c>
      <c r="B56" s="43">
        <f>COUNTIF('名簿'!$A$1:$A$273,'勝ち上がり'!A56)</f>
        <v>1</v>
      </c>
      <c r="C56" s="43">
        <f>IF(B56+B57=2,0,1)</f>
        <v>0</v>
      </c>
      <c r="D56" s="43">
        <f>IF(ISERROR(VLOOKUP(A56,'名簿'!$A$1:$D$273,4,FALSE))=TRUE,-99,VLOOKUP(A56,'名簿'!$A$1:$D$273,4,FALSE))</f>
        <v>0</v>
      </c>
      <c r="E56" s="43">
        <f t="shared" si="1"/>
        <v>0</v>
      </c>
      <c r="F56" s="220">
        <f>IF(B56+B57=2,MAX($F$2:F55)+1,"")</f>
        <v>27</v>
      </c>
      <c r="G56" s="217">
        <f>IF(MAX(E56:E57)&gt;=1,INDEX(A56:A57,MATCH(0,E56:E57,0)),"")</f>
        <v>217</v>
      </c>
      <c r="H56" s="220"/>
      <c r="I56" s="217"/>
      <c r="J56" s="220"/>
      <c r="K56" s="217"/>
      <c r="L56" s="220"/>
      <c r="M56" s="217"/>
      <c r="N56" s="220"/>
      <c r="O56" s="217"/>
      <c r="P56" s="220"/>
      <c r="Q56" s="217"/>
      <c r="AS56" s="2"/>
    </row>
    <row r="57" spans="1:45" ht="13.5" customHeight="1">
      <c r="A57" s="43">
        <v>40</v>
      </c>
      <c r="B57" s="43">
        <f>COUNTIF('名簿'!$A$1:$A$273,'勝ち上がり'!A57)</f>
        <v>1</v>
      </c>
      <c r="C57" s="43">
        <f>IF(B56+B57=2,0,1)</f>
        <v>0</v>
      </c>
      <c r="D57" s="43">
        <f>IF(ISERROR(VLOOKUP(A57,'名簿'!$A$1:$D$273,4,FALSE))=TRUE,-99,VLOOKUP(A57,'名簿'!$A$1:$D$273,4,FALSE))</f>
        <v>3</v>
      </c>
      <c r="E57" s="43">
        <f t="shared" si="1"/>
        <v>3</v>
      </c>
      <c r="F57" s="220"/>
      <c r="G57" s="217"/>
      <c r="H57" s="220"/>
      <c r="I57" s="217"/>
      <c r="J57" s="220"/>
      <c r="K57" s="217"/>
      <c r="L57" s="220"/>
      <c r="M57" s="217"/>
      <c r="N57" s="220"/>
      <c r="O57" s="217"/>
      <c r="P57" s="220"/>
      <c r="Q57" s="217"/>
      <c r="AS57" s="2"/>
    </row>
    <row r="58" spans="1:45" ht="13.5" customHeight="1">
      <c r="A58" s="43">
        <v>57</v>
      </c>
      <c r="B58" s="43">
        <f>COUNTIF('名簿'!$A$1:$A$273,'勝ち上がり'!A58)</f>
        <v>1</v>
      </c>
      <c r="C58" s="43">
        <f>IF(B58+B59=2,0,1)</f>
        <v>0</v>
      </c>
      <c r="D58" s="43">
        <f>IF(ISERROR(VLOOKUP(A58,'名簿'!$A$1:$D$273,4,FALSE))=TRUE,-99,VLOOKUP(A58,'名簿'!$A$1:$D$273,4,FALSE))</f>
        <v>2</v>
      </c>
      <c r="E58" s="43">
        <f t="shared" si="1"/>
        <v>2</v>
      </c>
      <c r="F58" s="220">
        <f>IF(B58+B59=2,MAX($F$2:F57)+1,"")</f>
        <v>28</v>
      </c>
      <c r="G58" s="217">
        <f>IF(MAX(E58:E59)&gt;=1,INDEX(A58:A59,MATCH(0,E58:E59,0)),"")</f>
        <v>200</v>
      </c>
      <c r="H58" s="220">
        <v>15</v>
      </c>
      <c r="I58" s="217">
        <f>IF(MAX(E58:E61)&gt;=2,INDEX(A58:A61,MATCH(1,E58:E61,0)),"")</f>
        <v>72</v>
      </c>
      <c r="J58" s="220">
        <v>8</v>
      </c>
      <c r="K58" s="217">
        <f>IF(MAX(E58:E65)&gt;=3,INDEX(A58:A65,MATCH(2,E58:E65,0)),"")</f>
        <v>57</v>
      </c>
      <c r="L58" s="220"/>
      <c r="M58" s="217"/>
      <c r="N58" s="220"/>
      <c r="O58" s="217"/>
      <c r="P58" s="220"/>
      <c r="Q58" s="217"/>
      <c r="AS58" s="2"/>
    </row>
    <row r="59" spans="1:45" ht="13.5" customHeight="1">
      <c r="A59" s="43">
        <v>200</v>
      </c>
      <c r="B59" s="43">
        <f>COUNTIF('名簿'!$A$1:$A$273,'勝ち上がり'!A59)</f>
        <v>1</v>
      </c>
      <c r="C59" s="43">
        <f>IF(B58+B59=2,0,1)</f>
        <v>0</v>
      </c>
      <c r="D59" s="43">
        <f>IF(ISERROR(VLOOKUP(A59,'名簿'!$A$1:$D$273,4,FALSE))=TRUE,-99,VLOOKUP(A59,'名簿'!$A$1:$D$273,4,FALSE))</f>
        <v>0</v>
      </c>
      <c r="E59" s="43">
        <f t="shared" si="1"/>
        <v>0</v>
      </c>
      <c r="F59" s="220"/>
      <c r="G59" s="217"/>
      <c r="H59" s="220"/>
      <c r="I59" s="217"/>
      <c r="J59" s="220"/>
      <c r="K59" s="217"/>
      <c r="L59" s="220"/>
      <c r="M59" s="217"/>
      <c r="N59" s="220"/>
      <c r="O59" s="217"/>
      <c r="P59" s="220"/>
      <c r="Q59" s="217"/>
      <c r="AS59" s="2"/>
    </row>
    <row r="60" spans="1:45" ht="13.5" customHeight="1">
      <c r="A60" s="43">
        <v>185</v>
      </c>
      <c r="B60" s="43">
        <f>COUNTIF('名簿'!$A$1:$A$273,'勝ち上がり'!A60)</f>
        <v>1</v>
      </c>
      <c r="C60" s="43">
        <f>IF(B60+B61=2,0,1)</f>
        <v>0</v>
      </c>
      <c r="D60" s="43">
        <f>IF(ISERROR(VLOOKUP(A60,'名簿'!$A$1:$D$273,4,FALSE))=TRUE,-99,VLOOKUP(A60,'名簿'!$A$1:$D$273,4,FALSE))</f>
        <v>0</v>
      </c>
      <c r="E60" s="43">
        <f t="shared" si="1"/>
        <v>0</v>
      </c>
      <c r="F60" s="220">
        <f>IF(B60+B61=2,MAX($F$2:F59)+1,"")</f>
        <v>29</v>
      </c>
      <c r="G60" s="217">
        <f>IF(MAX(E60:E61)&gt;=1,INDEX(A60:A61,MATCH(0,E60:E61,0)),"")</f>
        <v>185</v>
      </c>
      <c r="H60" s="220"/>
      <c r="I60" s="217"/>
      <c r="J60" s="220"/>
      <c r="K60" s="217"/>
      <c r="L60" s="220"/>
      <c r="M60" s="217"/>
      <c r="N60" s="220"/>
      <c r="O60" s="217"/>
      <c r="P60" s="220"/>
      <c r="Q60" s="217"/>
      <c r="AS60" s="2"/>
    </row>
    <row r="61" spans="1:45" ht="13.5" customHeight="1">
      <c r="A61" s="43">
        <v>72</v>
      </c>
      <c r="B61" s="43">
        <f>COUNTIF('名簿'!$A$1:$A$273,'勝ち上がり'!A61)</f>
        <v>1</v>
      </c>
      <c r="C61" s="43">
        <f>IF(B60+B61=2,0,1)</f>
        <v>0</v>
      </c>
      <c r="D61" s="43">
        <f>IF(ISERROR(VLOOKUP(A61,'名簿'!$A$1:$D$273,4,FALSE))=TRUE,-99,VLOOKUP(A61,'名簿'!$A$1:$D$273,4,FALSE))</f>
        <v>1</v>
      </c>
      <c r="E61" s="43">
        <f t="shared" si="1"/>
        <v>1</v>
      </c>
      <c r="F61" s="220"/>
      <c r="G61" s="217"/>
      <c r="H61" s="220"/>
      <c r="I61" s="217"/>
      <c r="J61" s="220"/>
      <c r="K61" s="217"/>
      <c r="L61" s="220"/>
      <c r="M61" s="217"/>
      <c r="N61" s="220"/>
      <c r="O61" s="217"/>
      <c r="P61" s="220"/>
      <c r="Q61" s="217"/>
      <c r="AS61" s="2"/>
    </row>
    <row r="62" spans="1:45" ht="13.5" customHeight="1">
      <c r="A62" s="43">
        <v>121</v>
      </c>
      <c r="B62" s="43">
        <f>COUNTIF('名簿'!$A$1:$A$273,'勝ち上がり'!A62)</f>
        <v>1</v>
      </c>
      <c r="C62" s="43">
        <f>IF(B62+B63=2,0,1)</f>
        <v>0</v>
      </c>
      <c r="D62" s="43">
        <f>IF(ISERROR(VLOOKUP(A62,'名簿'!$A$1:$D$273,4,FALSE))=TRUE,-99,VLOOKUP(A62,'名簿'!$A$1:$D$273,4,FALSE))</f>
        <v>0</v>
      </c>
      <c r="E62" s="43">
        <f t="shared" si="1"/>
        <v>0</v>
      </c>
      <c r="F62" s="220">
        <f>IF(B62+B63=2,MAX($F$2:F61)+1,"")</f>
        <v>30</v>
      </c>
      <c r="G62" s="217">
        <f>IF(MAX(E62:E63)&gt;=1,INDEX(A62:A63,MATCH(0,E62:E63,0)),"")</f>
        <v>121</v>
      </c>
      <c r="H62" s="220">
        <v>16</v>
      </c>
      <c r="I62" s="217">
        <f>IF(MAX(E62:E65)&gt;=2,INDEX(A62:A65,MATCH(1,E62:E65,0)),"")</f>
        <v>136</v>
      </c>
      <c r="J62" s="220"/>
      <c r="K62" s="217"/>
      <c r="L62" s="220"/>
      <c r="M62" s="217"/>
      <c r="N62" s="220"/>
      <c r="O62" s="217"/>
      <c r="P62" s="220"/>
      <c r="Q62" s="217"/>
      <c r="AS62" s="2"/>
    </row>
    <row r="63" spans="1:45" ht="13.5" customHeight="1">
      <c r="A63" s="43">
        <v>136</v>
      </c>
      <c r="B63" s="43">
        <f>COUNTIF('名簿'!$A$1:$A$273,'勝ち上がり'!A63)</f>
        <v>1</v>
      </c>
      <c r="C63" s="43">
        <f>IF(B62+B63=2,0,1)</f>
        <v>0</v>
      </c>
      <c r="D63" s="43">
        <f>IF(ISERROR(VLOOKUP(A63,'名簿'!$A$1:$D$273,4,FALSE))=TRUE,-99,VLOOKUP(A63,'名簿'!$A$1:$D$273,4,FALSE))</f>
        <v>1</v>
      </c>
      <c r="E63" s="43">
        <f t="shared" si="1"/>
        <v>1</v>
      </c>
      <c r="F63" s="220"/>
      <c r="G63" s="217"/>
      <c r="H63" s="220"/>
      <c r="I63" s="217"/>
      <c r="J63" s="220"/>
      <c r="K63" s="217"/>
      <c r="L63" s="220"/>
      <c r="M63" s="217"/>
      <c r="N63" s="220"/>
      <c r="O63" s="217"/>
      <c r="P63" s="220"/>
      <c r="Q63" s="217"/>
      <c r="AS63" s="2"/>
    </row>
    <row r="64" spans="1:45" ht="13.5" customHeight="1">
      <c r="A64" s="43">
        <v>249</v>
      </c>
      <c r="B64" s="43">
        <f>COUNTIF('名簿'!$A$1:$A$273,'勝ち上がり'!A64)</f>
        <v>1</v>
      </c>
      <c r="C64" s="43">
        <f>IF(B64+B65=2,0,1)</f>
        <v>0</v>
      </c>
      <c r="D64" s="43">
        <f>IF(ISERROR(VLOOKUP(A64,'名簿'!$A$1:$D$273,4,FALSE))=TRUE,-99,VLOOKUP(A64,'名簿'!$A$1:$D$273,4,FALSE))</f>
        <v>0</v>
      </c>
      <c r="E64" s="43">
        <f t="shared" si="1"/>
        <v>0</v>
      </c>
      <c r="F64" s="220">
        <f>IF(B64+B65=2,MAX($F$2:F63)+1,"")</f>
        <v>31</v>
      </c>
      <c r="G64" s="217">
        <f>IF(MAX(E64:E65)&gt;=1,INDEX(A64:A65,MATCH(0,E64:E65,0)),"")</f>
        <v>249</v>
      </c>
      <c r="H64" s="220"/>
      <c r="I64" s="217"/>
      <c r="J64" s="220"/>
      <c r="K64" s="217"/>
      <c r="L64" s="220"/>
      <c r="M64" s="217"/>
      <c r="N64" s="220"/>
      <c r="O64" s="217"/>
      <c r="P64" s="220"/>
      <c r="Q64" s="217"/>
      <c r="AS64" s="2"/>
    </row>
    <row r="65" spans="1:45" ht="13.5" customHeight="1">
      <c r="A65" s="43">
        <v>8</v>
      </c>
      <c r="B65" s="43">
        <f>COUNTIF('名簿'!$A$1:$A$273,'勝ち上がり'!A65)</f>
        <v>1</v>
      </c>
      <c r="C65" s="43">
        <f>IF(B64+B65=2,0,1)</f>
        <v>0</v>
      </c>
      <c r="D65" s="43">
        <f>IF(ISERROR(VLOOKUP(A65,'名簿'!$A$1:$D$273,4,FALSE))=TRUE,-99,VLOOKUP(A65,'名簿'!$A$1:$D$273,4,FALSE))</f>
        <v>5</v>
      </c>
      <c r="E65" s="43">
        <f t="shared" si="1"/>
        <v>5</v>
      </c>
      <c r="F65" s="220"/>
      <c r="G65" s="217"/>
      <c r="H65" s="220"/>
      <c r="I65" s="217"/>
      <c r="J65" s="220"/>
      <c r="K65" s="217"/>
      <c r="L65" s="220"/>
      <c r="M65" s="217"/>
      <c r="N65" s="220"/>
      <c r="O65" s="217"/>
      <c r="P65" s="220"/>
      <c r="Q65" s="217"/>
      <c r="AS65" s="2"/>
    </row>
    <row r="66" spans="1:45" ht="13.5" customHeight="1">
      <c r="A66" s="43">
        <v>5</v>
      </c>
      <c r="B66" s="43">
        <f>COUNTIF('名簿'!$A$1:$A$273,'勝ち上がり'!A66)</f>
        <v>1</v>
      </c>
      <c r="C66" s="43">
        <f>IF(B66+B67=2,0,1)</f>
        <v>0</v>
      </c>
      <c r="D66" s="43">
        <f>IF(ISERROR(VLOOKUP(A66,'名簿'!$A$1:$D$273,4,FALSE))=TRUE,-99,VLOOKUP(A66,'名簿'!$A$1:$D$273,4,FALSE))</f>
        <v>5</v>
      </c>
      <c r="E66" s="43">
        <f t="shared" si="1"/>
        <v>5</v>
      </c>
      <c r="F66" s="220">
        <f>IF(B66+B67=2,MAX($F$2:F65)+1,"")</f>
        <v>32</v>
      </c>
      <c r="G66" s="217">
        <f>IF(MAX(E66:E67)&gt;=1,INDEX(A66:A67,MATCH(0,E66:E67,0)),"")</f>
        <v>252</v>
      </c>
      <c r="H66" s="220">
        <v>17</v>
      </c>
      <c r="I66" s="217">
        <f>IF(MAX(E66:E69)&gt;=2,INDEX(A66:A69,MATCH(1,E66:E69,0)),"")</f>
        <v>133</v>
      </c>
      <c r="J66" s="220">
        <v>9</v>
      </c>
      <c r="K66" s="217">
        <f>IF(MAX(E66:E73)&gt;=3,INDEX(A66:A73,MATCH(2,E66:E73,0)),"")</f>
        <v>60</v>
      </c>
      <c r="L66" s="220">
        <v>5</v>
      </c>
      <c r="M66" s="217">
        <f>IF(MAX(E66:E81)&gt;=4,INDEX(A66:A81,MATCH(3,E66:E81,0)),"")</f>
        <v>37</v>
      </c>
      <c r="N66" s="220">
        <v>3</v>
      </c>
      <c r="O66" s="217">
        <f>IF(MAX(E66:E97)&gt;=5,INDEX(A66:A97,MATCH(4,E66:E97,0)),"")</f>
        <v>12</v>
      </c>
      <c r="P66" s="220">
        <v>2</v>
      </c>
      <c r="Q66" s="217">
        <f>IF(MAX(E66:E129)&gt;=6,INDEX(A66:A129,MATCH(5,E66:E129,0)),"")</f>
        <v>5</v>
      </c>
      <c r="AS66" s="2"/>
    </row>
    <row r="67" spans="1:45" ht="13.5" customHeight="1">
      <c r="A67" s="43">
        <v>252</v>
      </c>
      <c r="B67" s="43">
        <f>COUNTIF('名簿'!$A$1:$A$273,'勝ち上がり'!A67)</f>
        <v>1</v>
      </c>
      <c r="C67" s="43">
        <f>IF(B66+B67=2,0,1)</f>
        <v>0</v>
      </c>
      <c r="D67" s="43">
        <f>IF(ISERROR(VLOOKUP(A67,'名簿'!$A$1:$D$273,4,FALSE))=TRUE,-99,VLOOKUP(A67,'名簿'!$A$1:$D$273,4,FALSE))</f>
        <v>0</v>
      </c>
      <c r="E67" s="43">
        <f aca="true" t="shared" si="3" ref="E67:E130">C67+D67</f>
        <v>0</v>
      </c>
      <c r="F67" s="220"/>
      <c r="G67" s="217"/>
      <c r="H67" s="220"/>
      <c r="I67" s="217"/>
      <c r="J67" s="220"/>
      <c r="K67" s="217"/>
      <c r="L67" s="220"/>
      <c r="M67" s="217"/>
      <c r="N67" s="220"/>
      <c r="O67" s="217"/>
      <c r="P67" s="220"/>
      <c r="Q67" s="217"/>
      <c r="AS67" s="2"/>
    </row>
    <row r="68" spans="1:45" ht="13.5" customHeight="1">
      <c r="A68" s="43">
        <v>133</v>
      </c>
      <c r="B68" s="43">
        <f>COUNTIF('名簿'!$A$1:$A$273,'勝ち上がり'!A68)</f>
        <v>1</v>
      </c>
      <c r="C68" s="43">
        <f>IF(B68+B69=2,0,1)</f>
        <v>0</v>
      </c>
      <c r="D68" s="43">
        <f>IF(ISERROR(VLOOKUP(A68,'名簿'!$A$1:$D$273,4,FALSE))=TRUE,-99,VLOOKUP(A68,'名簿'!$A$1:$D$273,4,FALSE))</f>
        <v>1</v>
      </c>
      <c r="E68" s="43">
        <f t="shared" si="3"/>
        <v>1</v>
      </c>
      <c r="F68" s="220">
        <f>IF(B68+B69=2,MAX($F$2:F67)+1,"")</f>
        <v>33</v>
      </c>
      <c r="G68" s="217">
        <f>IF(MAX(E68:E69)&gt;=1,INDEX(A68:A69,MATCH(0,E68:E69,0)),"")</f>
        <v>124</v>
      </c>
      <c r="H68" s="220"/>
      <c r="I68" s="217"/>
      <c r="J68" s="220"/>
      <c r="K68" s="217"/>
      <c r="L68" s="220"/>
      <c r="M68" s="217"/>
      <c r="N68" s="220"/>
      <c r="O68" s="217"/>
      <c r="P68" s="220"/>
      <c r="Q68" s="217"/>
      <c r="AS68" s="2"/>
    </row>
    <row r="69" spans="1:45" ht="13.5" customHeight="1">
      <c r="A69" s="43">
        <v>124</v>
      </c>
      <c r="B69" s="43">
        <f>COUNTIF('名簿'!$A$1:$A$273,'勝ち上がり'!A69)</f>
        <v>1</v>
      </c>
      <c r="C69" s="43">
        <f>IF(B68+B69=2,0,1)</f>
        <v>0</v>
      </c>
      <c r="D69" s="43">
        <f>IF(ISERROR(VLOOKUP(A69,'名簿'!$A$1:$D$273,4,FALSE))=TRUE,-99,VLOOKUP(A69,'名簿'!$A$1:$D$273,4,FALSE))</f>
        <v>0</v>
      </c>
      <c r="E69" s="43">
        <f t="shared" si="3"/>
        <v>0</v>
      </c>
      <c r="F69" s="220"/>
      <c r="G69" s="217"/>
      <c r="H69" s="220"/>
      <c r="I69" s="217"/>
      <c r="J69" s="220"/>
      <c r="K69" s="217"/>
      <c r="L69" s="220"/>
      <c r="M69" s="217"/>
      <c r="N69" s="220"/>
      <c r="O69" s="217"/>
      <c r="P69" s="220"/>
      <c r="Q69" s="217"/>
      <c r="AS69" s="2"/>
    </row>
    <row r="70" spans="1:45" ht="13.5" customHeight="1">
      <c r="A70" s="43">
        <v>69</v>
      </c>
      <c r="B70" s="43">
        <f>COUNTIF('名簿'!$A$1:$A$273,'勝ち上がり'!A70)</f>
        <v>1</v>
      </c>
      <c r="C70" s="43">
        <f>IF(B70+B71=2,0,1)</f>
        <v>0</v>
      </c>
      <c r="D70" s="43">
        <f>IF(ISERROR(VLOOKUP(A70,'名簿'!$A$1:$D$273,4,FALSE))=TRUE,-99,VLOOKUP(A70,'名簿'!$A$1:$D$273,4,FALSE))</f>
        <v>1</v>
      </c>
      <c r="E70" s="43">
        <f t="shared" si="3"/>
        <v>1</v>
      </c>
      <c r="F70" s="220">
        <f>IF(B70+B71=2,MAX($F$2:F69)+1,"")</f>
        <v>34</v>
      </c>
      <c r="G70" s="217">
        <f>IF(MAX(E70:E71)&gt;=1,INDEX(A70:A71,MATCH(0,E70:E71,0)),"")</f>
        <v>188</v>
      </c>
      <c r="H70" s="220">
        <v>18</v>
      </c>
      <c r="I70" s="217">
        <f>IF(MAX(E70:E73)&gt;=2,INDEX(A70:A73,MATCH(1,E70:E73,0)),"")</f>
        <v>69</v>
      </c>
      <c r="J70" s="220"/>
      <c r="K70" s="217"/>
      <c r="L70" s="220"/>
      <c r="M70" s="217"/>
      <c r="N70" s="220"/>
      <c r="O70" s="217"/>
      <c r="P70" s="220"/>
      <c r="Q70" s="217"/>
      <c r="AS70" s="2"/>
    </row>
    <row r="71" spans="1:45" ht="13.5" customHeight="1">
      <c r="A71" s="43">
        <v>188</v>
      </c>
      <c r="B71" s="43">
        <f>COUNTIF('名簿'!$A$1:$A$273,'勝ち上がり'!A71)</f>
        <v>1</v>
      </c>
      <c r="C71" s="43">
        <f>IF(B70+B71=2,0,1)</f>
        <v>0</v>
      </c>
      <c r="D71" s="43">
        <f>IF(ISERROR(VLOOKUP(A71,'名簿'!$A$1:$D$273,4,FALSE))=TRUE,-99,VLOOKUP(A71,'名簿'!$A$1:$D$273,4,FALSE))</f>
        <v>0</v>
      </c>
      <c r="E71" s="43">
        <f t="shared" si="3"/>
        <v>0</v>
      </c>
      <c r="F71" s="220"/>
      <c r="G71" s="217"/>
      <c r="H71" s="220"/>
      <c r="I71" s="217"/>
      <c r="J71" s="220"/>
      <c r="K71" s="217"/>
      <c r="L71" s="220"/>
      <c r="M71" s="217"/>
      <c r="N71" s="220"/>
      <c r="O71" s="217"/>
      <c r="P71" s="220"/>
      <c r="Q71" s="217"/>
      <c r="AS71" s="2"/>
    </row>
    <row r="72" spans="1:45" ht="13.5" customHeight="1">
      <c r="A72" s="43">
        <v>197</v>
      </c>
      <c r="B72" s="43">
        <f>COUNTIF('名簿'!$A$1:$A$273,'勝ち上がり'!A72)</f>
        <v>1</v>
      </c>
      <c r="C72" s="43">
        <f>IF(B72+B73=2,0,1)</f>
        <v>0</v>
      </c>
      <c r="D72" s="43">
        <f>IF(ISERROR(VLOOKUP(A72,'名簿'!$A$1:$D$273,4,FALSE))=TRUE,-99,VLOOKUP(A72,'名簿'!$A$1:$D$273,4,FALSE))</f>
        <v>0</v>
      </c>
      <c r="E72" s="43">
        <f t="shared" si="3"/>
        <v>0</v>
      </c>
      <c r="F72" s="220">
        <f>IF(B72+B73=2,MAX($F$2:F71)+1,"")</f>
        <v>35</v>
      </c>
      <c r="G72" s="217">
        <f>IF(MAX(E72:E73)&gt;=1,INDEX(A72:A73,MATCH(0,E72:E73,0)),"")</f>
        <v>197</v>
      </c>
      <c r="H72" s="220"/>
      <c r="I72" s="217"/>
      <c r="J72" s="220"/>
      <c r="K72" s="217"/>
      <c r="L72" s="220"/>
      <c r="M72" s="217"/>
      <c r="N72" s="220"/>
      <c r="O72" s="217"/>
      <c r="P72" s="220"/>
      <c r="Q72" s="217"/>
      <c r="AS72" s="2"/>
    </row>
    <row r="73" spans="1:45" ht="13.5" customHeight="1">
      <c r="A73" s="43">
        <v>60</v>
      </c>
      <c r="B73" s="43">
        <f>COUNTIF('名簿'!$A$1:$A$273,'勝ち上がり'!A73)</f>
        <v>1</v>
      </c>
      <c r="C73" s="43">
        <f>IF(B72+B73=2,0,1)</f>
        <v>0</v>
      </c>
      <c r="D73" s="43">
        <f>IF(ISERROR(VLOOKUP(A73,'名簿'!$A$1:$D$273,4,FALSE))=TRUE,-99,VLOOKUP(A73,'名簿'!$A$1:$D$273,4,FALSE))</f>
        <v>2</v>
      </c>
      <c r="E73" s="43">
        <f t="shared" si="3"/>
        <v>2</v>
      </c>
      <c r="F73" s="220"/>
      <c r="G73" s="217"/>
      <c r="H73" s="220"/>
      <c r="I73" s="217"/>
      <c r="J73" s="220"/>
      <c r="K73" s="217"/>
      <c r="L73" s="220"/>
      <c r="M73" s="217"/>
      <c r="N73" s="220"/>
      <c r="O73" s="217"/>
      <c r="P73" s="220"/>
      <c r="Q73" s="217"/>
      <c r="AS73" s="2"/>
    </row>
    <row r="74" spans="1:45" ht="13.5" customHeight="1">
      <c r="A74" s="43">
        <v>37</v>
      </c>
      <c r="B74" s="43">
        <f>COUNTIF('名簿'!$A$1:$A$273,'勝ち上がり'!A74)</f>
        <v>1</v>
      </c>
      <c r="C74" s="43">
        <f>IF(B74+B75=2,0,1)</f>
        <v>0</v>
      </c>
      <c r="D74" s="43">
        <f>IF(ISERROR(VLOOKUP(A74,'名簿'!$A$1:$D$273,4,FALSE))=TRUE,-99,VLOOKUP(A74,'名簿'!$A$1:$D$273,4,FALSE))</f>
        <v>3</v>
      </c>
      <c r="E74" s="43">
        <f t="shared" si="3"/>
        <v>3</v>
      </c>
      <c r="F74" s="220">
        <f>IF(B74+B75=2,MAX($F$2:F73)+1,"")</f>
        <v>36</v>
      </c>
      <c r="G74" s="217">
        <f>IF(MAX(E74:E75)&gt;=1,INDEX(A74:A75,MATCH(0,E74:E75,0)),"")</f>
        <v>220</v>
      </c>
      <c r="H74" s="220">
        <v>19</v>
      </c>
      <c r="I74" s="217">
        <f>IF(MAX(E74:E77)&gt;=2,INDEX(A74:A77,MATCH(1,E74:E77,0)),"")</f>
        <v>165</v>
      </c>
      <c r="J74" s="220">
        <v>10</v>
      </c>
      <c r="K74" s="217">
        <f>IF(MAX(E74:E81)&gt;=3,INDEX(A74:A81,MATCH(2,E74:E81,0)),"")</f>
        <v>28</v>
      </c>
      <c r="L74" s="220"/>
      <c r="M74" s="217"/>
      <c r="N74" s="220"/>
      <c r="O74" s="217"/>
      <c r="P74" s="220"/>
      <c r="Q74" s="217"/>
      <c r="AS74" s="2"/>
    </row>
    <row r="75" spans="1:45" ht="13.5">
      <c r="A75" s="43">
        <v>220</v>
      </c>
      <c r="B75" s="43">
        <f>COUNTIF('名簿'!$A$1:$A$273,'勝ち上がり'!A75)</f>
        <v>1</v>
      </c>
      <c r="C75" s="43">
        <f>IF(B74+B75=2,0,1)</f>
        <v>0</v>
      </c>
      <c r="D75" s="43">
        <f>IF(ISERROR(VLOOKUP(A75,'名簿'!$A$1:$D$273,4,FALSE))=TRUE,-99,VLOOKUP(A75,'名簿'!$A$1:$D$273,4,FALSE))</f>
        <v>0</v>
      </c>
      <c r="E75" s="43">
        <f t="shared" si="3"/>
        <v>0</v>
      </c>
      <c r="F75" s="220"/>
      <c r="G75" s="217"/>
      <c r="H75" s="220"/>
      <c r="I75" s="217"/>
      <c r="J75" s="220"/>
      <c r="K75" s="217"/>
      <c r="L75" s="220"/>
      <c r="M75" s="217"/>
      <c r="N75" s="220"/>
      <c r="O75" s="217"/>
      <c r="P75" s="220"/>
      <c r="Q75" s="217"/>
      <c r="AS75" s="2"/>
    </row>
    <row r="76" spans="1:45" ht="13.5">
      <c r="A76" s="43">
        <v>165</v>
      </c>
      <c r="B76" s="43">
        <f>COUNTIF('名簿'!$A$1:$A$273,'勝ち上がり'!A76)</f>
        <v>1</v>
      </c>
      <c r="C76" s="43">
        <f>IF(B76+B77=2,0,1)</f>
        <v>0</v>
      </c>
      <c r="D76" s="43">
        <f>IF(ISERROR(VLOOKUP(A76,'名簿'!$A$1:$D$273,4,FALSE))=TRUE,-99,VLOOKUP(A76,'名簿'!$A$1:$D$273,4,FALSE))</f>
        <v>1</v>
      </c>
      <c r="E76" s="43">
        <f t="shared" si="3"/>
        <v>1</v>
      </c>
      <c r="F76" s="220">
        <f>IF(B76+B77=2,MAX($F$2:F75)+1,"")</f>
        <v>37</v>
      </c>
      <c r="G76" s="217">
        <f>IF(MAX(E76:E77)&gt;=1,INDEX(A76:A77,MATCH(0,E76:E77,0)),"")</f>
        <v>92</v>
      </c>
      <c r="H76" s="220"/>
      <c r="I76" s="217"/>
      <c r="J76" s="220"/>
      <c r="K76" s="217"/>
      <c r="L76" s="220"/>
      <c r="M76" s="217"/>
      <c r="N76" s="220"/>
      <c r="O76" s="217"/>
      <c r="P76" s="220"/>
      <c r="Q76" s="217"/>
      <c r="AS76" s="2"/>
    </row>
    <row r="77" spans="1:45" ht="13.5" customHeight="1">
      <c r="A77" s="43">
        <v>92</v>
      </c>
      <c r="B77" s="43">
        <f>COUNTIF('名簿'!$A$1:$A$273,'勝ち上がり'!A77)</f>
        <v>1</v>
      </c>
      <c r="C77" s="43">
        <f>IF(B76+B77=2,0,1)</f>
        <v>0</v>
      </c>
      <c r="D77" s="43">
        <f>IF(ISERROR(VLOOKUP(A77,'名簿'!$A$1:$D$273,4,FALSE))=TRUE,-99,VLOOKUP(A77,'名簿'!$A$1:$D$273,4,FALSE))</f>
        <v>0</v>
      </c>
      <c r="E77" s="43">
        <f t="shared" si="3"/>
        <v>0</v>
      </c>
      <c r="F77" s="220"/>
      <c r="G77" s="217"/>
      <c r="H77" s="220"/>
      <c r="I77" s="217"/>
      <c r="J77" s="220"/>
      <c r="K77" s="217"/>
      <c r="L77" s="220"/>
      <c r="M77" s="217"/>
      <c r="N77" s="220"/>
      <c r="O77" s="217"/>
      <c r="P77" s="220"/>
      <c r="Q77" s="217"/>
      <c r="AS77" s="2"/>
    </row>
    <row r="78" spans="1:45" ht="13.5" customHeight="1">
      <c r="A78" s="43">
        <v>101</v>
      </c>
      <c r="B78" s="43">
        <f>COUNTIF('名簿'!$A$1:$A$273,'勝ち上がり'!A78)</f>
        <v>1</v>
      </c>
      <c r="C78" s="43">
        <f>IF(B78+B79=2,0,1)</f>
        <v>0</v>
      </c>
      <c r="D78" s="43">
        <f>IF(ISERROR(VLOOKUP(A78,'名簿'!$A$1:$D$273,4,FALSE))=TRUE,-99,VLOOKUP(A78,'名簿'!$A$1:$D$273,4,FALSE))</f>
        <v>0</v>
      </c>
      <c r="E78" s="43">
        <f t="shared" si="3"/>
        <v>0</v>
      </c>
      <c r="F78" s="220">
        <f>IF(B78+B79=2,MAX($F$2:F77)+1,"")</f>
        <v>38</v>
      </c>
      <c r="G78" s="217">
        <f>IF(MAX(E78:E79)&gt;=1,INDEX(A78:A79,MATCH(0,E78:E79,0)),"")</f>
        <v>101</v>
      </c>
      <c r="H78" s="220">
        <v>20</v>
      </c>
      <c r="I78" s="217">
        <f>IF(MAX(E78:E81)&gt;=2,INDEX(A78:A81,MATCH(1,E78:E81,0)),"")</f>
        <v>156</v>
      </c>
      <c r="J78" s="220"/>
      <c r="K78" s="217"/>
      <c r="L78" s="220"/>
      <c r="M78" s="217"/>
      <c r="N78" s="220"/>
      <c r="O78" s="217"/>
      <c r="P78" s="220"/>
      <c r="Q78" s="217"/>
      <c r="AS78" s="2"/>
    </row>
    <row r="79" spans="1:45" ht="13.5" customHeight="1">
      <c r="A79" s="43">
        <v>156</v>
      </c>
      <c r="B79" s="43">
        <f>COUNTIF('名簿'!$A$1:$A$273,'勝ち上がり'!A79)</f>
        <v>1</v>
      </c>
      <c r="C79" s="43">
        <f>IF(B78+B79=2,0,1)</f>
        <v>0</v>
      </c>
      <c r="D79" s="43">
        <f>IF(ISERROR(VLOOKUP(A79,'名簿'!$A$1:$D$273,4,FALSE))=TRUE,-99,VLOOKUP(A79,'名簿'!$A$1:$D$273,4,FALSE))</f>
        <v>1</v>
      </c>
      <c r="E79" s="43">
        <f t="shared" si="3"/>
        <v>1</v>
      </c>
      <c r="F79" s="220"/>
      <c r="G79" s="217"/>
      <c r="H79" s="220"/>
      <c r="I79" s="217"/>
      <c r="J79" s="220"/>
      <c r="K79" s="217"/>
      <c r="L79" s="220"/>
      <c r="M79" s="217"/>
      <c r="N79" s="220"/>
      <c r="O79" s="217"/>
      <c r="P79" s="220"/>
      <c r="Q79" s="217"/>
      <c r="AS79" s="2"/>
    </row>
    <row r="80" spans="1:45" ht="13.5" customHeight="1">
      <c r="A80" s="43">
        <v>229</v>
      </c>
      <c r="B80" s="43">
        <f>COUNTIF('名簿'!$A$1:$A$273,'勝ち上がり'!A80)</f>
        <v>1</v>
      </c>
      <c r="C80" s="43">
        <f>IF(B80+B81=2,0,1)</f>
        <v>0</v>
      </c>
      <c r="D80" s="43">
        <f>IF(ISERROR(VLOOKUP(A80,'名簿'!$A$1:$D$273,4,FALSE))=TRUE,-99,VLOOKUP(A80,'名簿'!$A$1:$D$273,4,FALSE))</f>
        <v>0</v>
      </c>
      <c r="E80" s="43">
        <f t="shared" si="3"/>
        <v>0</v>
      </c>
      <c r="F80" s="220">
        <f>IF(B80+B81=2,MAX($F$2:F79)+1,"")</f>
        <v>39</v>
      </c>
      <c r="G80" s="217">
        <f>IF(MAX(E80:E81)&gt;=1,INDEX(A80:A81,MATCH(0,E80:E81,0)),"")</f>
        <v>229</v>
      </c>
      <c r="H80" s="220"/>
      <c r="I80" s="217"/>
      <c r="J80" s="220"/>
      <c r="K80" s="217"/>
      <c r="L80" s="220"/>
      <c r="M80" s="217"/>
      <c r="N80" s="220"/>
      <c r="O80" s="217"/>
      <c r="P80" s="220"/>
      <c r="Q80" s="217"/>
      <c r="AS80" s="2"/>
    </row>
    <row r="81" spans="1:45" ht="13.5" customHeight="1">
      <c r="A81" s="43">
        <v>28</v>
      </c>
      <c r="B81" s="43">
        <f>COUNTIF('名簿'!$A$1:$A$273,'勝ち上がり'!A81)</f>
        <v>1</v>
      </c>
      <c r="C81" s="43">
        <f>IF(B80+B81=2,0,1)</f>
        <v>0</v>
      </c>
      <c r="D81" s="43">
        <f>IF(ISERROR(VLOOKUP(A81,'名簿'!$A$1:$D$273,4,FALSE))=TRUE,-99,VLOOKUP(A81,'名簿'!$A$1:$D$273,4,FALSE))</f>
        <v>2</v>
      </c>
      <c r="E81" s="43">
        <f t="shared" si="3"/>
        <v>2</v>
      </c>
      <c r="F81" s="220"/>
      <c r="G81" s="217"/>
      <c r="H81" s="220"/>
      <c r="I81" s="217"/>
      <c r="J81" s="220"/>
      <c r="K81" s="217"/>
      <c r="L81" s="220"/>
      <c r="M81" s="217"/>
      <c r="N81" s="220"/>
      <c r="O81" s="217"/>
      <c r="P81" s="220"/>
      <c r="Q81" s="217"/>
      <c r="AS81" s="2"/>
    </row>
    <row r="82" spans="1:45" ht="13.5">
      <c r="A82" s="43">
        <v>21</v>
      </c>
      <c r="B82" s="43">
        <f>COUNTIF('名簿'!$A$1:$A$273,'勝ち上がり'!A82)</f>
        <v>1</v>
      </c>
      <c r="C82" s="43">
        <f>IF(B82+B83=2,0,1)</f>
        <v>0</v>
      </c>
      <c r="D82" s="43">
        <f>IF(ISERROR(VLOOKUP(A82,'名簿'!$A$1:$D$273,4,FALSE))=TRUE,-99,VLOOKUP(A82,'名簿'!$A$1:$D$273,4,FALSE))</f>
        <v>2</v>
      </c>
      <c r="E82" s="43">
        <f t="shared" si="3"/>
        <v>2</v>
      </c>
      <c r="F82" s="220">
        <f>IF(B82+B83=2,MAX($F$2:F81)+1,"")</f>
        <v>40</v>
      </c>
      <c r="G82" s="217">
        <f>IF(MAX(E82:E83)&gt;=1,INDEX(A82:A83,MATCH(0,E82:E83,0)),"")</f>
        <v>236</v>
      </c>
      <c r="H82" s="220">
        <v>21</v>
      </c>
      <c r="I82" s="217">
        <f>IF(MAX(E82:E85)&gt;=2,INDEX(A82:A85,MATCH(1,E82:E85,0)),"")</f>
        <v>149</v>
      </c>
      <c r="J82" s="220">
        <v>11</v>
      </c>
      <c r="K82" s="217">
        <f>IF(MAX(E82:E89)&gt;=3,INDEX(A82:A89,MATCH(2,E82:E89,0)),"")</f>
        <v>21</v>
      </c>
      <c r="L82" s="220">
        <v>6</v>
      </c>
      <c r="M82" s="217">
        <f>IF(MAX(E82:E97)&gt;=4,INDEX(A82:A97,MATCH(3,E82:E97,0)),"")</f>
        <v>85</v>
      </c>
      <c r="N82" s="220"/>
      <c r="O82" s="217"/>
      <c r="P82" s="220"/>
      <c r="Q82" s="217"/>
      <c r="AS82" s="2"/>
    </row>
    <row r="83" spans="1:45" ht="13.5">
      <c r="A83" s="43">
        <v>236</v>
      </c>
      <c r="B83" s="43">
        <f>COUNTIF('名簿'!$A$1:$A$273,'勝ち上がり'!A83)</f>
        <v>1</v>
      </c>
      <c r="C83" s="43">
        <f>IF(B82+B83=2,0,1)</f>
        <v>0</v>
      </c>
      <c r="D83" s="43">
        <f>IF(ISERROR(VLOOKUP(A83,'名簿'!$A$1:$D$273,4,FALSE))=TRUE,-99,VLOOKUP(A83,'名簿'!$A$1:$D$273,4,FALSE))</f>
        <v>0</v>
      </c>
      <c r="E83" s="43">
        <f t="shared" si="3"/>
        <v>0</v>
      </c>
      <c r="F83" s="220"/>
      <c r="G83" s="217"/>
      <c r="H83" s="220"/>
      <c r="I83" s="217"/>
      <c r="J83" s="220"/>
      <c r="K83" s="217"/>
      <c r="L83" s="220"/>
      <c r="M83" s="217"/>
      <c r="N83" s="220"/>
      <c r="O83" s="217"/>
      <c r="P83" s="220"/>
      <c r="Q83" s="217"/>
      <c r="AS83" s="2"/>
    </row>
    <row r="84" spans="1:45" ht="13.5">
      <c r="A84" s="43">
        <v>149</v>
      </c>
      <c r="B84" s="43">
        <f>COUNTIF('名簿'!$A$1:$A$273,'勝ち上がり'!A84)</f>
        <v>1</v>
      </c>
      <c r="C84" s="43">
        <f>IF(B84+B85=2,0,1)</f>
        <v>0</v>
      </c>
      <c r="D84" s="43">
        <f>IF(ISERROR(VLOOKUP(A84,'名簿'!$A$1:$D$273,4,FALSE))=TRUE,-99,VLOOKUP(A84,'名簿'!$A$1:$D$273,4,FALSE))</f>
        <v>1</v>
      </c>
      <c r="E84" s="43">
        <f t="shared" si="3"/>
        <v>1</v>
      </c>
      <c r="F84" s="220">
        <f>IF(B84+B85=2,MAX($F$2:F83)+1,"")</f>
        <v>41</v>
      </c>
      <c r="G84" s="217">
        <f>IF(MAX(E84:E85)&gt;=1,INDEX(A84:A85,MATCH(0,E84:E85,0)),"")</f>
        <v>108</v>
      </c>
      <c r="H84" s="220"/>
      <c r="I84" s="217"/>
      <c r="J84" s="220"/>
      <c r="K84" s="217"/>
      <c r="L84" s="220"/>
      <c r="M84" s="217"/>
      <c r="N84" s="220"/>
      <c r="O84" s="217"/>
      <c r="P84" s="220"/>
      <c r="Q84" s="217"/>
      <c r="AS84" s="2"/>
    </row>
    <row r="85" spans="1:45" ht="13.5">
      <c r="A85" s="43">
        <v>108</v>
      </c>
      <c r="B85" s="43">
        <f>COUNTIF('名簿'!$A$1:$A$273,'勝ち上がり'!A85)</f>
        <v>1</v>
      </c>
      <c r="C85" s="43">
        <f>IF(B84+B85=2,0,1)</f>
        <v>0</v>
      </c>
      <c r="D85" s="43">
        <f>IF(ISERROR(VLOOKUP(A85,'名簿'!$A$1:$D$273,4,FALSE))=TRUE,-99,VLOOKUP(A85,'名簿'!$A$1:$D$273,4,FALSE))</f>
        <v>0</v>
      </c>
      <c r="E85" s="43">
        <f t="shared" si="3"/>
        <v>0</v>
      </c>
      <c r="F85" s="220"/>
      <c r="G85" s="217"/>
      <c r="H85" s="220"/>
      <c r="I85" s="217"/>
      <c r="J85" s="220"/>
      <c r="K85" s="217"/>
      <c r="L85" s="220"/>
      <c r="M85" s="217"/>
      <c r="N85" s="220"/>
      <c r="O85" s="217"/>
      <c r="P85" s="220"/>
      <c r="Q85" s="217"/>
      <c r="AS85" s="2"/>
    </row>
    <row r="86" spans="1:45" ht="13.5">
      <c r="A86" s="43">
        <v>85</v>
      </c>
      <c r="B86" s="43">
        <f>COUNTIF('名簿'!$A$1:$A$273,'勝ち上がり'!A86)</f>
        <v>1</v>
      </c>
      <c r="C86" s="43">
        <f>IF(B86+B87=2,0,1)</f>
        <v>0</v>
      </c>
      <c r="D86" s="43">
        <f>IF(ISERROR(VLOOKUP(A86,'名簿'!$A$1:$D$273,4,FALSE))=TRUE,-99,VLOOKUP(A86,'名簿'!$A$1:$D$273,4,FALSE))</f>
        <v>3</v>
      </c>
      <c r="E86" s="43">
        <f t="shared" si="3"/>
        <v>3</v>
      </c>
      <c r="F86" s="220">
        <f>IF(B86+B87=2,MAX($F$2:F85)+1,"")</f>
        <v>42</v>
      </c>
      <c r="G86" s="217">
        <f>IF(MAX(E86:E87)&gt;=1,INDEX(A86:A87,MATCH(0,E86:E87,0)),"")</f>
        <v>172</v>
      </c>
      <c r="H86" s="220">
        <v>22</v>
      </c>
      <c r="I86" s="217">
        <f>IF(MAX(E86:E89)&gt;=2,INDEX(A86:A89,MATCH(1,E86:E89,0)),"")</f>
        <v>44</v>
      </c>
      <c r="J86" s="220"/>
      <c r="K86" s="217"/>
      <c r="L86" s="220"/>
      <c r="M86" s="217"/>
      <c r="N86" s="220"/>
      <c r="O86" s="217"/>
      <c r="P86" s="220"/>
      <c r="Q86" s="217"/>
      <c r="AS86" s="2"/>
    </row>
    <row r="87" spans="1:45" ht="13.5">
      <c r="A87" s="43">
        <v>172</v>
      </c>
      <c r="B87" s="43">
        <f>COUNTIF('名簿'!$A$1:$A$273,'勝ち上がり'!A87)</f>
        <v>1</v>
      </c>
      <c r="C87" s="43">
        <f>IF(B86+B87=2,0,1)</f>
        <v>0</v>
      </c>
      <c r="D87" s="43">
        <f>IF(ISERROR(VLOOKUP(A87,'名簿'!$A$1:$D$273,4,FALSE))=TRUE,-99,VLOOKUP(A87,'名簿'!$A$1:$D$273,4,FALSE))</f>
        <v>0</v>
      </c>
      <c r="E87" s="43">
        <f t="shared" si="3"/>
        <v>0</v>
      </c>
      <c r="F87" s="220"/>
      <c r="G87" s="217"/>
      <c r="H87" s="220"/>
      <c r="I87" s="217"/>
      <c r="J87" s="220"/>
      <c r="K87" s="217"/>
      <c r="L87" s="220"/>
      <c r="M87" s="217"/>
      <c r="N87" s="220"/>
      <c r="O87" s="217"/>
      <c r="P87" s="220"/>
      <c r="Q87" s="217"/>
      <c r="AS87" s="2"/>
    </row>
    <row r="88" spans="1:45" ht="13.5">
      <c r="A88" s="43">
        <v>213</v>
      </c>
      <c r="B88" s="43">
        <f>COUNTIF('名簿'!$A$1:$A$273,'勝ち上がり'!A88)</f>
        <v>1</v>
      </c>
      <c r="C88" s="43">
        <f>IF(B88+B89=2,0,1)</f>
        <v>0</v>
      </c>
      <c r="D88" s="43">
        <f>IF(ISERROR(VLOOKUP(A88,'名簿'!$A$1:$D$273,4,FALSE))=TRUE,-99,VLOOKUP(A88,'名簿'!$A$1:$D$273,4,FALSE))</f>
        <v>0</v>
      </c>
      <c r="E88" s="43">
        <f t="shared" si="3"/>
        <v>0</v>
      </c>
      <c r="F88" s="220">
        <f>IF(B88+B89=2,MAX($F$2:F87)+1,"")</f>
        <v>43</v>
      </c>
      <c r="G88" s="217">
        <f>IF(MAX(E88:E89)&gt;=1,INDEX(A88:A89,MATCH(0,E88:E89,0)),"")</f>
        <v>213</v>
      </c>
      <c r="H88" s="220"/>
      <c r="I88" s="217"/>
      <c r="J88" s="220"/>
      <c r="K88" s="217"/>
      <c r="L88" s="220"/>
      <c r="M88" s="217"/>
      <c r="N88" s="220"/>
      <c r="O88" s="217"/>
      <c r="P88" s="220"/>
      <c r="Q88" s="217"/>
      <c r="AS88" s="2"/>
    </row>
    <row r="89" spans="1:45" ht="13.5">
      <c r="A89" s="43">
        <v>44</v>
      </c>
      <c r="B89" s="43">
        <f>COUNTIF('名簿'!$A$1:$A$273,'勝ち上がり'!A89)</f>
        <v>1</v>
      </c>
      <c r="C89" s="43">
        <f>IF(B88+B89=2,0,1)</f>
        <v>0</v>
      </c>
      <c r="D89" s="43">
        <f>IF(ISERROR(VLOOKUP(A89,'名簿'!$A$1:$D$273,4,FALSE))=TRUE,-99,VLOOKUP(A89,'名簿'!$A$1:$D$273,4,FALSE))</f>
        <v>1</v>
      </c>
      <c r="E89" s="43">
        <f t="shared" si="3"/>
        <v>1</v>
      </c>
      <c r="F89" s="220"/>
      <c r="G89" s="217"/>
      <c r="H89" s="220"/>
      <c r="I89" s="217"/>
      <c r="J89" s="220"/>
      <c r="K89" s="217"/>
      <c r="L89" s="220"/>
      <c r="M89" s="217"/>
      <c r="N89" s="220"/>
      <c r="O89" s="217"/>
      <c r="P89" s="220"/>
      <c r="Q89" s="217"/>
      <c r="AS89" s="2"/>
    </row>
    <row r="90" spans="1:45" ht="13.5">
      <c r="A90" s="43">
        <v>53</v>
      </c>
      <c r="B90" s="43">
        <f>COUNTIF('名簿'!$A$1:$A$273,'勝ち上がり'!A90)</f>
        <v>1</v>
      </c>
      <c r="C90" s="43">
        <f>IF(B90+B91=2,0,1)</f>
        <v>0</v>
      </c>
      <c r="D90" s="43">
        <f>IF(ISERROR(VLOOKUP(A90,'名簿'!$A$1:$D$273,4,FALSE))=TRUE,-99,VLOOKUP(A90,'名簿'!$A$1:$D$273,4,FALSE))</f>
        <v>2</v>
      </c>
      <c r="E90" s="43">
        <f t="shared" si="3"/>
        <v>2</v>
      </c>
      <c r="F90" s="220">
        <f>IF(B90+B91=2,MAX($F$2:F89)+1,"")</f>
        <v>44</v>
      </c>
      <c r="G90" s="217">
        <f>IF(MAX(E90:E91)&gt;=1,INDEX(A90:A91,MATCH(0,E90:E91,0)),"")</f>
        <v>204</v>
      </c>
      <c r="H90" s="220">
        <v>23</v>
      </c>
      <c r="I90" s="217">
        <f>IF(MAX(E90:E93)&gt;=2,INDEX(A90:A93,MATCH(1,E90:E93,0)),"")</f>
        <v>76</v>
      </c>
      <c r="J90" s="220">
        <v>12</v>
      </c>
      <c r="K90" s="217">
        <f>IF(MAX(E90:E97)&gt;=3,INDEX(A90:A97,MATCH(2,E90:E97,0)),"")</f>
        <v>53</v>
      </c>
      <c r="L90" s="220"/>
      <c r="M90" s="217"/>
      <c r="N90" s="220"/>
      <c r="O90" s="217"/>
      <c r="P90" s="220"/>
      <c r="Q90" s="217"/>
      <c r="AS90" s="2"/>
    </row>
    <row r="91" spans="1:45" ht="13.5">
      <c r="A91" s="43">
        <v>204</v>
      </c>
      <c r="B91" s="43">
        <f>COUNTIF('名簿'!$A$1:$A$273,'勝ち上がり'!A91)</f>
        <v>1</v>
      </c>
      <c r="C91" s="43">
        <f>IF(B90+B91=2,0,1)</f>
        <v>0</v>
      </c>
      <c r="D91" s="43">
        <f>IF(ISERROR(VLOOKUP(A91,'名簿'!$A$1:$D$273,4,FALSE))=TRUE,-99,VLOOKUP(A91,'名簿'!$A$1:$D$273,4,FALSE))</f>
        <v>0</v>
      </c>
      <c r="E91" s="43">
        <f t="shared" si="3"/>
        <v>0</v>
      </c>
      <c r="F91" s="220"/>
      <c r="G91" s="217"/>
      <c r="H91" s="220"/>
      <c r="I91" s="217"/>
      <c r="J91" s="220"/>
      <c r="K91" s="217"/>
      <c r="L91" s="220"/>
      <c r="M91" s="217"/>
      <c r="N91" s="220"/>
      <c r="O91" s="217"/>
      <c r="P91" s="220"/>
      <c r="Q91" s="217"/>
      <c r="AS91" s="2"/>
    </row>
    <row r="92" spans="1:45" ht="13.5">
      <c r="A92" s="43">
        <v>181</v>
      </c>
      <c r="B92" s="43">
        <f>COUNTIF('名簿'!$A$1:$A$273,'勝ち上がり'!A92)</f>
        <v>1</v>
      </c>
      <c r="C92" s="43">
        <f>IF(B92+B93=2,0,1)</f>
        <v>0</v>
      </c>
      <c r="D92" s="43">
        <f>IF(ISERROR(VLOOKUP(A92,'名簿'!$A$1:$D$273,4,FALSE))=TRUE,-99,VLOOKUP(A92,'名簿'!$A$1:$D$273,4,FALSE))</f>
        <v>0</v>
      </c>
      <c r="E92" s="43">
        <f t="shared" si="3"/>
        <v>0</v>
      </c>
      <c r="F92" s="220">
        <f>IF(B92+B93=2,MAX($F$2:F91)+1,"")</f>
        <v>45</v>
      </c>
      <c r="G92" s="217">
        <f>IF(MAX(E92:E93)&gt;=1,INDEX(A92:A93,MATCH(0,E92:E93,0)),"")</f>
        <v>181</v>
      </c>
      <c r="H92" s="220"/>
      <c r="I92" s="217"/>
      <c r="J92" s="220"/>
      <c r="K92" s="217"/>
      <c r="L92" s="220"/>
      <c r="M92" s="217"/>
      <c r="N92" s="220"/>
      <c r="O92" s="217"/>
      <c r="P92" s="220"/>
      <c r="Q92" s="217"/>
      <c r="AS92" s="2"/>
    </row>
    <row r="93" spans="1:45" ht="13.5">
      <c r="A93" s="43">
        <v>76</v>
      </c>
      <c r="B93" s="43">
        <f>COUNTIF('名簿'!$A$1:$A$273,'勝ち上がり'!A93)</f>
        <v>1</v>
      </c>
      <c r="C93" s="43">
        <f>IF(B92+B93=2,0,1)</f>
        <v>0</v>
      </c>
      <c r="D93" s="43">
        <f>IF(ISERROR(VLOOKUP(A93,'名簿'!$A$1:$D$273,4,FALSE))=TRUE,-99,VLOOKUP(A93,'名簿'!$A$1:$D$273,4,FALSE))</f>
        <v>1</v>
      </c>
      <c r="E93" s="43">
        <f t="shared" si="3"/>
        <v>1</v>
      </c>
      <c r="F93" s="220"/>
      <c r="G93" s="217"/>
      <c r="H93" s="220"/>
      <c r="I93" s="217"/>
      <c r="J93" s="220"/>
      <c r="K93" s="217"/>
      <c r="L93" s="220"/>
      <c r="M93" s="217"/>
      <c r="N93" s="220"/>
      <c r="O93" s="217"/>
      <c r="P93" s="220"/>
      <c r="Q93" s="217"/>
      <c r="AS93" s="2"/>
    </row>
    <row r="94" spans="1:45" ht="13.5" customHeight="1">
      <c r="A94" s="43">
        <v>117</v>
      </c>
      <c r="B94" s="43">
        <f>COUNTIF('名簿'!$A$1:$A$273,'勝ち上がり'!A94)</f>
        <v>1</v>
      </c>
      <c r="C94" s="43">
        <f>IF(B94+B95=2,0,1)</f>
        <v>0</v>
      </c>
      <c r="D94" s="43">
        <f>IF(ISERROR(VLOOKUP(A94,'名簿'!$A$1:$D$273,4,FALSE))=TRUE,-99,VLOOKUP(A94,'名簿'!$A$1:$D$273,4,FALSE))</f>
        <v>1</v>
      </c>
      <c r="E94" s="43">
        <f t="shared" si="3"/>
        <v>1</v>
      </c>
      <c r="F94" s="220">
        <f>IF(B94+B95=2,MAX($F$2:F93)+1,"")</f>
        <v>46</v>
      </c>
      <c r="G94" s="217">
        <f>IF(MAX(E94:E95)&gt;=1,INDEX(A94:A95,MATCH(0,E94:E95,0)),"")</f>
        <v>140</v>
      </c>
      <c r="H94" s="220">
        <v>24</v>
      </c>
      <c r="I94" s="217">
        <f>IF(MAX(E94:E97)&gt;=2,INDEX(A94:A97,MATCH(1,E94:E97,0)),"")</f>
        <v>117</v>
      </c>
      <c r="J94" s="220"/>
      <c r="K94" s="217"/>
      <c r="L94" s="220"/>
      <c r="M94" s="217"/>
      <c r="N94" s="220"/>
      <c r="O94" s="217"/>
      <c r="P94" s="220"/>
      <c r="Q94" s="217"/>
      <c r="AS94" s="2"/>
    </row>
    <row r="95" spans="1:45" ht="13.5" customHeight="1">
      <c r="A95" s="43">
        <v>140</v>
      </c>
      <c r="B95" s="43">
        <f>COUNTIF('名簿'!$A$1:$A$273,'勝ち上がり'!A95)</f>
        <v>1</v>
      </c>
      <c r="C95" s="43">
        <f>IF(B94+B95=2,0,1)</f>
        <v>0</v>
      </c>
      <c r="D95" s="43">
        <f>IF(ISERROR(VLOOKUP(A95,'名簿'!$A$1:$D$273,4,FALSE))=TRUE,-99,VLOOKUP(A95,'名簿'!$A$1:$D$273,4,FALSE))</f>
        <v>0</v>
      </c>
      <c r="E95" s="43">
        <f t="shared" si="3"/>
        <v>0</v>
      </c>
      <c r="F95" s="220"/>
      <c r="G95" s="217"/>
      <c r="H95" s="220"/>
      <c r="I95" s="217"/>
      <c r="J95" s="220"/>
      <c r="K95" s="217"/>
      <c r="L95" s="220"/>
      <c r="M95" s="217"/>
      <c r="N95" s="220"/>
      <c r="O95" s="217"/>
      <c r="P95" s="220"/>
      <c r="Q95" s="217"/>
      <c r="AS95" s="2"/>
    </row>
    <row r="96" spans="1:45" ht="13.5" customHeight="1">
      <c r="A96" s="43">
        <v>245</v>
      </c>
      <c r="B96" s="43">
        <f>COUNTIF('名簿'!$A$1:$A$273,'勝ち上がり'!A96)</f>
        <v>1</v>
      </c>
      <c r="C96" s="43">
        <f>IF(B96+B97=2,0,1)</f>
        <v>0</v>
      </c>
      <c r="D96" s="43">
        <f>IF(ISERROR(VLOOKUP(A96,'名簿'!$A$1:$D$273,4,FALSE))=TRUE,-99,VLOOKUP(A96,'名簿'!$A$1:$D$273,4,FALSE))</f>
        <v>0</v>
      </c>
      <c r="E96" s="43">
        <f t="shared" si="3"/>
        <v>0</v>
      </c>
      <c r="F96" s="220">
        <f>IF(B96+B97=2,MAX($F$2:F95)+1,"")</f>
        <v>47</v>
      </c>
      <c r="G96" s="217">
        <f>IF(MAX(E96:E97)&gt;=1,INDEX(A96:A97,MATCH(0,E96:E97,0)),"")</f>
        <v>245</v>
      </c>
      <c r="H96" s="220"/>
      <c r="I96" s="217"/>
      <c r="J96" s="220"/>
      <c r="K96" s="217"/>
      <c r="L96" s="220"/>
      <c r="M96" s="217"/>
      <c r="N96" s="220"/>
      <c r="O96" s="217"/>
      <c r="P96" s="220"/>
      <c r="Q96" s="217"/>
      <c r="AS96" s="2"/>
    </row>
    <row r="97" spans="1:45" ht="13.5" customHeight="1">
      <c r="A97" s="43">
        <v>12</v>
      </c>
      <c r="B97" s="43">
        <f>COUNTIF('名簿'!$A$1:$A$273,'勝ち上がり'!A97)</f>
        <v>1</v>
      </c>
      <c r="C97" s="43">
        <f>IF(B96+B97=2,0,1)</f>
        <v>0</v>
      </c>
      <c r="D97" s="43">
        <f>IF(ISERROR(VLOOKUP(A97,'名簿'!$A$1:$D$273,4,FALSE))=TRUE,-99,VLOOKUP(A97,'名簿'!$A$1:$D$273,4,FALSE))</f>
        <v>4</v>
      </c>
      <c r="E97" s="43">
        <f t="shared" si="3"/>
        <v>4</v>
      </c>
      <c r="F97" s="220"/>
      <c r="G97" s="217"/>
      <c r="H97" s="220"/>
      <c r="I97" s="217"/>
      <c r="J97" s="220"/>
      <c r="K97" s="217"/>
      <c r="L97" s="220"/>
      <c r="M97" s="217"/>
      <c r="N97" s="220"/>
      <c r="O97" s="217"/>
      <c r="P97" s="220"/>
      <c r="Q97" s="217"/>
      <c r="AS97" s="2"/>
    </row>
    <row r="98" spans="1:45" ht="13.5" customHeight="1">
      <c r="A98" s="43">
        <v>13</v>
      </c>
      <c r="B98" s="43">
        <f>COUNTIF('名簿'!$A$1:$A$273,'勝ち上がり'!A98)</f>
        <v>1</v>
      </c>
      <c r="C98" s="43">
        <f>IF(B98+B99=2,0,1)</f>
        <v>0</v>
      </c>
      <c r="D98" s="43">
        <f>IF(ISERROR(VLOOKUP(A98,'名簿'!$A$1:$D$273,4,FALSE))=TRUE,-99,VLOOKUP(A98,'名簿'!$A$1:$D$273,4,FALSE))</f>
        <v>2</v>
      </c>
      <c r="E98" s="43">
        <f t="shared" si="3"/>
        <v>2</v>
      </c>
      <c r="F98" s="220">
        <f>IF(B98+B99=2,MAX($F$2:F97)+1,"")</f>
        <v>48</v>
      </c>
      <c r="G98" s="217">
        <f>IF(MAX(E98:E99)&gt;=1,INDEX(A98:A99,MATCH(0,E98:E99,0)),"")</f>
        <v>244</v>
      </c>
      <c r="H98" s="220">
        <v>25</v>
      </c>
      <c r="I98" s="217">
        <f>IF(MAX(E98:E101)&gt;=2,INDEX(A98:A101,MATCH(1,E98:E101,0)),"")</f>
        <v>116</v>
      </c>
      <c r="J98" s="220">
        <v>13</v>
      </c>
      <c r="K98" s="217">
        <f>IF(MAX(E98:E105)&gt;=3,INDEX(A98:A105,MATCH(2,E98:E105,0)),"")</f>
        <v>13</v>
      </c>
      <c r="L98" s="220">
        <v>7</v>
      </c>
      <c r="M98" s="217">
        <f>IF(MAX(E98:E113)&gt;=4,INDEX(A98:A113,MATCH(3,E98:E113,0)),"")</f>
        <v>20</v>
      </c>
      <c r="N98" s="220">
        <v>4</v>
      </c>
      <c r="O98" s="217">
        <f>IF(MAX(E98:E129)&gt;=5,INDEX(A98:A129,MATCH(4,E98:E129,0)),"")</f>
        <v>77</v>
      </c>
      <c r="P98" s="220"/>
      <c r="Q98" s="217"/>
      <c r="AS98" s="2"/>
    </row>
    <row r="99" spans="1:45" ht="13.5" customHeight="1">
      <c r="A99" s="43">
        <v>244</v>
      </c>
      <c r="B99" s="43">
        <f>COUNTIF('名簿'!$A$1:$A$273,'勝ち上がり'!A99)</f>
        <v>1</v>
      </c>
      <c r="C99" s="43">
        <f>IF(B98+B99=2,0,1)</f>
        <v>0</v>
      </c>
      <c r="D99" s="43">
        <f>IF(ISERROR(VLOOKUP(A99,'名簿'!$A$1:$D$273,4,FALSE))=TRUE,-99,VLOOKUP(A99,'名簿'!$A$1:$D$273,4,FALSE))</f>
        <v>0</v>
      </c>
      <c r="E99" s="43">
        <f t="shared" si="3"/>
        <v>0</v>
      </c>
      <c r="F99" s="220"/>
      <c r="G99" s="217"/>
      <c r="H99" s="220"/>
      <c r="I99" s="217"/>
      <c r="J99" s="220"/>
      <c r="K99" s="217"/>
      <c r="L99" s="220"/>
      <c r="M99" s="217"/>
      <c r="N99" s="220"/>
      <c r="O99" s="217"/>
      <c r="P99" s="220"/>
      <c r="Q99" s="217"/>
      <c r="AS99" s="2"/>
    </row>
    <row r="100" spans="1:45" ht="13.5" customHeight="1">
      <c r="A100" s="43">
        <v>141</v>
      </c>
      <c r="B100" s="43">
        <f>COUNTIF('名簿'!$A$1:$A$273,'勝ち上がり'!A100)</f>
        <v>1</v>
      </c>
      <c r="C100" s="43">
        <f>IF(B100+B101=2,0,1)</f>
        <v>0</v>
      </c>
      <c r="D100" s="43">
        <f>IF(ISERROR(VLOOKUP(A100,'名簿'!$A$1:$D$273,4,FALSE))=TRUE,-99,VLOOKUP(A100,'名簿'!$A$1:$D$273,4,FALSE))</f>
        <v>0</v>
      </c>
      <c r="E100" s="43">
        <f t="shared" si="3"/>
        <v>0</v>
      </c>
      <c r="F100" s="220">
        <f>IF(B100+B101=2,MAX($F$2:F99)+1,"")</f>
        <v>49</v>
      </c>
      <c r="G100" s="217">
        <f>IF(MAX(E100:E101)&gt;=1,INDEX(A100:A101,MATCH(0,E100:E101,0)),"")</f>
        <v>141</v>
      </c>
      <c r="H100" s="220"/>
      <c r="I100" s="217"/>
      <c r="J100" s="220"/>
      <c r="K100" s="217"/>
      <c r="L100" s="220"/>
      <c r="M100" s="217"/>
      <c r="N100" s="220"/>
      <c r="O100" s="217"/>
      <c r="P100" s="220"/>
      <c r="Q100" s="217"/>
      <c r="AS100" s="2"/>
    </row>
    <row r="101" spans="1:45" ht="13.5" customHeight="1">
      <c r="A101" s="43">
        <v>116</v>
      </c>
      <c r="B101" s="43">
        <f>COUNTIF('名簿'!$A$1:$A$273,'勝ち上がり'!A101)</f>
        <v>1</v>
      </c>
      <c r="C101" s="43">
        <f>IF(B100+B101=2,0,1)</f>
        <v>0</v>
      </c>
      <c r="D101" s="43">
        <f>IF(ISERROR(VLOOKUP(A101,'名簿'!$A$1:$D$273,4,FALSE))=TRUE,-99,VLOOKUP(A101,'名簿'!$A$1:$D$273,4,FALSE))</f>
        <v>1</v>
      </c>
      <c r="E101" s="43">
        <f t="shared" si="3"/>
        <v>1</v>
      </c>
      <c r="F101" s="220"/>
      <c r="G101" s="217"/>
      <c r="H101" s="220"/>
      <c r="I101" s="217"/>
      <c r="J101" s="220"/>
      <c r="K101" s="217"/>
      <c r="L101" s="220"/>
      <c r="M101" s="217"/>
      <c r="N101" s="220"/>
      <c r="O101" s="217"/>
      <c r="P101" s="220"/>
      <c r="Q101" s="217"/>
      <c r="AS101" s="2"/>
    </row>
    <row r="102" spans="1:45" ht="13.5" customHeight="1">
      <c r="A102" s="43">
        <v>77</v>
      </c>
      <c r="B102" s="43">
        <f>COUNTIF('名簿'!$A$1:$A$273,'勝ち上がり'!A102)</f>
        <v>1</v>
      </c>
      <c r="C102" s="43">
        <f>IF(B102+B103=2,0,1)</f>
        <v>0</v>
      </c>
      <c r="D102" s="43">
        <f>IF(ISERROR(VLOOKUP(A102,'名簿'!$A$1:$D$273,4,FALSE))=TRUE,-99,VLOOKUP(A102,'名簿'!$A$1:$D$273,4,FALSE))</f>
        <v>4</v>
      </c>
      <c r="E102" s="43">
        <f t="shared" si="3"/>
        <v>4</v>
      </c>
      <c r="F102" s="220">
        <f>IF(B102+B103=2,MAX($F$2:F101)+1,"")</f>
        <v>50</v>
      </c>
      <c r="G102" s="217">
        <f>IF(MAX(E102:E103)&gt;=1,INDEX(A102:A103,MATCH(0,E102:E103,0)),"")</f>
        <v>180</v>
      </c>
      <c r="H102" s="220">
        <v>26</v>
      </c>
      <c r="I102" s="217">
        <f>IF(MAX(E102:E105)&gt;=2,INDEX(A102:A105,MATCH(1,E102:E105,0)),"")</f>
        <v>52</v>
      </c>
      <c r="J102" s="220"/>
      <c r="K102" s="217"/>
      <c r="L102" s="220"/>
      <c r="M102" s="217"/>
      <c r="N102" s="220"/>
      <c r="O102" s="217"/>
      <c r="P102" s="220"/>
      <c r="Q102" s="217"/>
      <c r="AS102" s="2"/>
    </row>
    <row r="103" spans="1:45" ht="13.5" customHeight="1">
      <c r="A103" s="43">
        <v>180</v>
      </c>
      <c r="B103" s="43">
        <f>COUNTIF('名簿'!$A$1:$A$273,'勝ち上がり'!A103)</f>
        <v>1</v>
      </c>
      <c r="C103" s="43">
        <f>IF(B102+B103=2,0,1)</f>
        <v>0</v>
      </c>
      <c r="D103" s="43">
        <f>IF(ISERROR(VLOOKUP(A103,'名簿'!$A$1:$D$273,4,FALSE))=TRUE,-99,VLOOKUP(A103,'名簿'!$A$1:$D$273,4,FALSE))</f>
        <v>0</v>
      </c>
      <c r="E103" s="43">
        <f t="shared" si="3"/>
        <v>0</v>
      </c>
      <c r="F103" s="220"/>
      <c r="G103" s="217"/>
      <c r="H103" s="220"/>
      <c r="I103" s="217"/>
      <c r="J103" s="220"/>
      <c r="K103" s="217"/>
      <c r="L103" s="220"/>
      <c r="M103" s="217"/>
      <c r="N103" s="220"/>
      <c r="O103" s="217"/>
      <c r="P103" s="220"/>
      <c r="Q103" s="217"/>
      <c r="AS103" s="2"/>
    </row>
    <row r="104" spans="1:45" ht="13.5" customHeight="1">
      <c r="A104" s="43">
        <v>205</v>
      </c>
      <c r="B104" s="43">
        <f>COUNTIF('名簿'!$A$1:$A$273,'勝ち上がり'!A104)</f>
        <v>1</v>
      </c>
      <c r="C104" s="43">
        <f>IF(B104+B105=2,0,1)</f>
        <v>0</v>
      </c>
      <c r="D104" s="43">
        <f>IF(ISERROR(VLOOKUP(A104,'名簿'!$A$1:$D$273,4,FALSE))=TRUE,-99,VLOOKUP(A104,'名簿'!$A$1:$D$273,4,FALSE))</f>
        <v>0</v>
      </c>
      <c r="E104" s="43">
        <f t="shared" si="3"/>
        <v>0</v>
      </c>
      <c r="F104" s="220">
        <f>IF(B104+B105=2,MAX($F$2:F103)+1,"")</f>
        <v>51</v>
      </c>
      <c r="G104" s="217">
        <f>IF(MAX(E104:E105)&gt;=1,INDEX(A104:A105,MATCH(0,E104:E105,0)),"")</f>
        <v>205</v>
      </c>
      <c r="H104" s="220"/>
      <c r="I104" s="217"/>
      <c r="J104" s="220"/>
      <c r="K104" s="217"/>
      <c r="L104" s="220"/>
      <c r="M104" s="217"/>
      <c r="N104" s="220"/>
      <c r="O104" s="217"/>
      <c r="P104" s="220"/>
      <c r="Q104" s="217"/>
      <c r="AS104" s="2"/>
    </row>
    <row r="105" spans="1:45" ht="13.5" customHeight="1">
      <c r="A105" s="43">
        <v>52</v>
      </c>
      <c r="B105" s="43">
        <f>COUNTIF('名簿'!$A$1:$A$273,'勝ち上がり'!A105)</f>
        <v>1</v>
      </c>
      <c r="C105" s="43">
        <f>IF(B104+B105=2,0,1)</f>
        <v>0</v>
      </c>
      <c r="D105" s="43">
        <f>IF(ISERROR(VLOOKUP(A105,'名簿'!$A$1:$D$273,4,FALSE))=TRUE,-99,VLOOKUP(A105,'名簿'!$A$1:$D$273,4,FALSE))</f>
        <v>1</v>
      </c>
      <c r="E105" s="43">
        <f t="shared" si="3"/>
        <v>1</v>
      </c>
      <c r="F105" s="220"/>
      <c r="G105" s="217"/>
      <c r="H105" s="220"/>
      <c r="I105" s="217"/>
      <c r="J105" s="220"/>
      <c r="K105" s="217"/>
      <c r="L105" s="220"/>
      <c r="M105" s="217"/>
      <c r="N105" s="220"/>
      <c r="O105" s="217"/>
      <c r="P105" s="220"/>
      <c r="Q105" s="217"/>
      <c r="AS105" s="2"/>
    </row>
    <row r="106" spans="1:45" ht="13.5" customHeight="1">
      <c r="A106" s="43">
        <v>45</v>
      </c>
      <c r="B106" s="43">
        <f>COUNTIF('名簿'!$A$1:$A$273,'勝ち上がり'!A106)</f>
        <v>1</v>
      </c>
      <c r="C106" s="43">
        <f>IF(B106+B107=2,0,1)</f>
        <v>0</v>
      </c>
      <c r="D106" s="43">
        <f>IF(ISERROR(VLOOKUP(A106,'名簿'!$A$1:$D$273,4,FALSE))=TRUE,-99,VLOOKUP(A106,'名簿'!$A$1:$D$273,4,FALSE))</f>
        <v>2</v>
      </c>
      <c r="E106" s="43">
        <f t="shared" si="3"/>
        <v>2</v>
      </c>
      <c r="F106" s="220">
        <f>IF(B106+B107=2,MAX($F$2:F105)+1,"")</f>
        <v>52</v>
      </c>
      <c r="G106" s="217">
        <f>IF(MAX(E106:E107)&gt;=1,INDEX(A106:A107,MATCH(0,E106:E107,0)),"")</f>
        <v>212</v>
      </c>
      <c r="H106" s="220">
        <v>27</v>
      </c>
      <c r="I106" s="217">
        <f>IF(MAX(E106:E109)&gt;=2,INDEX(A106:A109,MATCH(1,E106:E109,0)),"")</f>
        <v>173</v>
      </c>
      <c r="J106" s="220">
        <v>14</v>
      </c>
      <c r="K106" s="217">
        <f>IF(MAX(E106:E113)&gt;=3,INDEX(A106:A113,MATCH(2,E106:E113,0)),"")</f>
        <v>45</v>
      </c>
      <c r="L106" s="220"/>
      <c r="M106" s="217"/>
      <c r="N106" s="220"/>
      <c r="O106" s="217"/>
      <c r="P106" s="220"/>
      <c r="Q106" s="217"/>
      <c r="AS106" s="2"/>
    </row>
    <row r="107" spans="1:45" ht="13.5" customHeight="1">
      <c r="A107" s="43">
        <v>212</v>
      </c>
      <c r="B107" s="43">
        <f>COUNTIF('名簿'!$A$1:$A$273,'勝ち上がり'!A107)</f>
        <v>1</v>
      </c>
      <c r="C107" s="43">
        <f>IF(B106+B107=2,0,1)</f>
        <v>0</v>
      </c>
      <c r="D107" s="43">
        <f>IF(ISERROR(VLOOKUP(A107,'名簿'!$A$1:$D$273,4,FALSE))=TRUE,-99,VLOOKUP(A107,'名簿'!$A$1:$D$273,4,FALSE))</f>
        <v>0</v>
      </c>
      <c r="E107" s="43">
        <f t="shared" si="3"/>
        <v>0</v>
      </c>
      <c r="F107" s="220"/>
      <c r="G107" s="217"/>
      <c r="H107" s="220"/>
      <c r="I107" s="217"/>
      <c r="J107" s="220"/>
      <c r="K107" s="217"/>
      <c r="L107" s="220"/>
      <c r="M107" s="217"/>
      <c r="N107" s="220"/>
      <c r="O107" s="217"/>
      <c r="P107" s="220"/>
      <c r="Q107" s="217"/>
      <c r="AS107" s="2"/>
    </row>
    <row r="108" spans="1:45" ht="13.5" customHeight="1">
      <c r="A108" s="43">
        <v>173</v>
      </c>
      <c r="B108" s="43">
        <f>COUNTIF('名簿'!$A$1:$A$273,'勝ち上がり'!A108)</f>
        <v>1</v>
      </c>
      <c r="C108" s="43">
        <f>IF(B108+B109=2,0,1)</f>
        <v>0</v>
      </c>
      <c r="D108" s="43">
        <f>IF(ISERROR(VLOOKUP(A108,'名簿'!$A$1:$D$273,4,FALSE))=TRUE,-99,VLOOKUP(A108,'名簿'!$A$1:$D$273,4,FALSE))</f>
        <v>1</v>
      </c>
      <c r="E108" s="43">
        <f t="shared" si="3"/>
        <v>1</v>
      </c>
      <c r="F108" s="220">
        <f>IF(B108+B109=2,MAX($F$2:F107)+1,"")</f>
        <v>53</v>
      </c>
      <c r="G108" s="217">
        <f>IF(MAX(E108:E109)&gt;=1,INDEX(A108:A109,MATCH(0,E108:E109,0)),"")</f>
        <v>84</v>
      </c>
      <c r="H108" s="220"/>
      <c r="I108" s="217"/>
      <c r="J108" s="220"/>
      <c r="K108" s="217"/>
      <c r="L108" s="220"/>
      <c r="M108" s="217"/>
      <c r="N108" s="220"/>
      <c r="O108" s="217"/>
      <c r="P108" s="220"/>
      <c r="Q108" s="217"/>
      <c r="AS108" s="2"/>
    </row>
    <row r="109" spans="1:45" ht="13.5" customHeight="1">
      <c r="A109" s="43">
        <v>84</v>
      </c>
      <c r="B109" s="43">
        <f>COUNTIF('名簿'!$A$1:$A$273,'勝ち上がり'!A109)</f>
        <v>1</v>
      </c>
      <c r="C109" s="43">
        <f>IF(B108+B109=2,0,1)</f>
        <v>0</v>
      </c>
      <c r="D109" s="43">
        <f>IF(ISERROR(VLOOKUP(A109,'名簿'!$A$1:$D$273,4,FALSE))=TRUE,-99,VLOOKUP(A109,'名簿'!$A$1:$D$273,4,FALSE))</f>
        <v>0</v>
      </c>
      <c r="E109" s="43">
        <f t="shared" si="3"/>
        <v>0</v>
      </c>
      <c r="F109" s="220"/>
      <c r="G109" s="217"/>
      <c r="H109" s="220"/>
      <c r="I109" s="217"/>
      <c r="J109" s="220"/>
      <c r="K109" s="217"/>
      <c r="L109" s="220"/>
      <c r="M109" s="217"/>
      <c r="N109" s="220"/>
      <c r="O109" s="217"/>
      <c r="P109" s="220"/>
      <c r="Q109" s="217"/>
      <c r="AS109" s="2"/>
    </row>
    <row r="110" spans="1:45" ht="13.5" customHeight="1">
      <c r="A110" s="43">
        <v>109</v>
      </c>
      <c r="B110" s="43">
        <f>COUNTIF('名簿'!$A$1:$A$273,'勝ち上がり'!A110)</f>
        <v>1</v>
      </c>
      <c r="C110" s="43">
        <f>IF(B110+B111=2,0,1)</f>
        <v>0</v>
      </c>
      <c r="D110" s="43">
        <f>IF(ISERROR(VLOOKUP(A110,'名簿'!$A$1:$D$273,4,FALSE))=TRUE,-99,VLOOKUP(A110,'名簿'!$A$1:$D$273,4,FALSE))</f>
        <v>1</v>
      </c>
      <c r="E110" s="43">
        <f t="shared" si="3"/>
        <v>1</v>
      </c>
      <c r="F110" s="220">
        <f>IF(B110+B111=2,MAX($F$2:F109)+1,"")</f>
        <v>54</v>
      </c>
      <c r="G110" s="217">
        <f>IF(MAX(E110:E111)&gt;=1,INDEX(A110:A111,MATCH(0,E110:E111,0)),"")</f>
        <v>148</v>
      </c>
      <c r="H110" s="220">
        <v>28</v>
      </c>
      <c r="I110" s="217">
        <f>IF(MAX(E110:E113)&gt;=2,INDEX(A110:A113,MATCH(1,E110:E113,0)),"")</f>
        <v>109</v>
      </c>
      <c r="J110" s="220"/>
      <c r="K110" s="217"/>
      <c r="L110" s="220"/>
      <c r="M110" s="217"/>
      <c r="N110" s="220"/>
      <c r="O110" s="217"/>
      <c r="P110" s="220"/>
      <c r="Q110" s="217"/>
      <c r="AS110" s="2"/>
    </row>
    <row r="111" spans="1:45" ht="13.5" customHeight="1">
      <c r="A111" s="43">
        <v>148</v>
      </c>
      <c r="B111" s="43">
        <f>COUNTIF('名簿'!$A$1:$A$273,'勝ち上がり'!A111)</f>
        <v>1</v>
      </c>
      <c r="C111" s="43">
        <f>IF(B110+B111=2,0,1)</f>
        <v>0</v>
      </c>
      <c r="D111" s="43">
        <f>IF(ISERROR(VLOOKUP(A111,'名簿'!$A$1:$D$273,4,FALSE))=TRUE,-99,VLOOKUP(A111,'名簿'!$A$1:$D$273,4,FALSE))</f>
        <v>0</v>
      </c>
      <c r="E111" s="43">
        <f t="shared" si="3"/>
        <v>0</v>
      </c>
      <c r="F111" s="220"/>
      <c r="G111" s="217"/>
      <c r="H111" s="220"/>
      <c r="I111" s="217"/>
      <c r="J111" s="220"/>
      <c r="K111" s="217"/>
      <c r="L111" s="220"/>
      <c r="M111" s="217"/>
      <c r="N111" s="220"/>
      <c r="O111" s="217"/>
      <c r="P111" s="220"/>
      <c r="Q111" s="217"/>
      <c r="AS111" s="2"/>
    </row>
    <row r="112" spans="1:45" ht="13.5" customHeight="1">
      <c r="A112" s="43">
        <v>237</v>
      </c>
      <c r="B112" s="43">
        <f>COUNTIF('名簿'!$A$1:$A$273,'勝ち上がり'!A112)</f>
        <v>1</v>
      </c>
      <c r="C112" s="43">
        <f>IF(B112+B113=2,0,1)</f>
        <v>0</v>
      </c>
      <c r="D112" s="43">
        <f>IF(ISERROR(VLOOKUP(A112,'名簿'!$A$1:$D$273,4,FALSE))=TRUE,-99,VLOOKUP(A112,'名簿'!$A$1:$D$273,4,FALSE))</f>
        <v>0</v>
      </c>
      <c r="E112" s="43">
        <f t="shared" si="3"/>
        <v>0</v>
      </c>
      <c r="F112" s="220">
        <f>IF(B112+B113=2,MAX($F$2:F111)+1,"")</f>
        <v>55</v>
      </c>
      <c r="G112" s="217">
        <f>IF(MAX(E112:E113)&gt;=1,INDEX(A112:A113,MATCH(0,E112:E113,0)),"")</f>
        <v>237</v>
      </c>
      <c r="H112" s="220"/>
      <c r="I112" s="217"/>
      <c r="J112" s="220"/>
      <c r="K112" s="217"/>
      <c r="L112" s="220"/>
      <c r="M112" s="217"/>
      <c r="N112" s="220"/>
      <c r="O112" s="217"/>
      <c r="P112" s="220"/>
      <c r="Q112" s="217"/>
      <c r="AS112" s="2"/>
    </row>
    <row r="113" spans="1:45" ht="13.5" customHeight="1">
      <c r="A113" s="43">
        <v>20</v>
      </c>
      <c r="B113" s="43">
        <f>COUNTIF('名簿'!$A$1:$A$273,'勝ち上がり'!A113)</f>
        <v>1</v>
      </c>
      <c r="C113" s="43">
        <f>IF(B112+B113=2,0,1)</f>
        <v>0</v>
      </c>
      <c r="D113" s="43">
        <f>IF(ISERROR(VLOOKUP(A113,'名簿'!$A$1:$D$273,4,FALSE))=TRUE,-99,VLOOKUP(A113,'名簿'!$A$1:$D$273,4,FALSE))</f>
        <v>3</v>
      </c>
      <c r="E113" s="43">
        <f t="shared" si="3"/>
        <v>3</v>
      </c>
      <c r="F113" s="220"/>
      <c r="G113" s="217"/>
      <c r="H113" s="220"/>
      <c r="I113" s="217"/>
      <c r="J113" s="220"/>
      <c r="K113" s="217"/>
      <c r="L113" s="220"/>
      <c r="M113" s="217"/>
      <c r="N113" s="220"/>
      <c r="O113" s="217"/>
      <c r="P113" s="220"/>
      <c r="Q113" s="217"/>
      <c r="AS113" s="2"/>
    </row>
    <row r="114" spans="1:45" ht="13.5" customHeight="1">
      <c r="A114" s="43">
        <v>29</v>
      </c>
      <c r="B114" s="43">
        <f>COUNTIF('名簿'!$A$1:$A$273,'勝ち上がり'!A114)</f>
        <v>1</v>
      </c>
      <c r="C114" s="43">
        <f>IF(B114+B115=2,0,1)</f>
        <v>0</v>
      </c>
      <c r="D114" s="43">
        <f>IF(ISERROR(VLOOKUP(A114,'名簿'!$A$1:$D$273,4,FALSE))=TRUE,-99,VLOOKUP(A114,'名簿'!$A$1:$D$273,4,FALSE))</f>
        <v>3</v>
      </c>
      <c r="E114" s="43">
        <f t="shared" si="3"/>
        <v>3</v>
      </c>
      <c r="F114" s="220">
        <f>IF(B114+B115=2,MAX($F$2:F113)+1,"")</f>
        <v>56</v>
      </c>
      <c r="G114" s="217">
        <f>IF(MAX(E114:E115)&gt;=1,INDEX(A114:A115,MATCH(0,E114:E115,0)),"")</f>
        <v>228</v>
      </c>
      <c r="H114" s="220">
        <v>29</v>
      </c>
      <c r="I114" s="217">
        <f>IF(MAX(E114:E117)&gt;=2,INDEX(A114:A117,MATCH(1,E114:E117,0)),"")</f>
        <v>157</v>
      </c>
      <c r="J114" s="220">
        <v>15</v>
      </c>
      <c r="K114" s="217">
        <f>IF(MAX(E114:E121)&gt;=3,INDEX(A114:A121,MATCH(2,E114:E121,0)),"")</f>
        <v>221</v>
      </c>
      <c r="L114" s="220">
        <v>8</v>
      </c>
      <c r="M114" s="217">
        <f>IF(MAX(E114:E129)&gt;=4,INDEX(A114:A129,MATCH(3,E114:E129,0)),"")</f>
        <v>29</v>
      </c>
      <c r="N114" s="220"/>
      <c r="O114" s="217"/>
      <c r="P114" s="220"/>
      <c r="Q114" s="217"/>
      <c r="AS114" s="2"/>
    </row>
    <row r="115" spans="1:45" ht="13.5" customHeight="1">
      <c r="A115" s="43">
        <v>228</v>
      </c>
      <c r="B115" s="43">
        <f>COUNTIF('名簿'!$A$1:$A$273,'勝ち上がり'!A115)</f>
        <v>1</v>
      </c>
      <c r="C115" s="43">
        <f>IF(B114+B115=2,0,1)</f>
        <v>0</v>
      </c>
      <c r="D115" s="43">
        <f>IF(ISERROR(VLOOKUP(A115,'名簿'!$A$1:$D$273,4,FALSE))=TRUE,-99,VLOOKUP(A115,'名簿'!$A$1:$D$273,4,FALSE))</f>
        <v>0</v>
      </c>
      <c r="E115" s="43">
        <f t="shared" si="3"/>
        <v>0</v>
      </c>
      <c r="F115" s="220"/>
      <c r="G115" s="217"/>
      <c r="H115" s="220"/>
      <c r="I115" s="217"/>
      <c r="J115" s="220"/>
      <c r="K115" s="217"/>
      <c r="L115" s="220"/>
      <c r="M115" s="217"/>
      <c r="N115" s="220"/>
      <c r="O115" s="217"/>
      <c r="P115" s="220"/>
      <c r="Q115" s="217"/>
      <c r="AS115" s="2"/>
    </row>
    <row r="116" spans="1:45" ht="13.5" customHeight="1">
      <c r="A116" s="43">
        <v>157</v>
      </c>
      <c r="B116" s="43">
        <f>COUNTIF('名簿'!$A$1:$A$273,'勝ち上がり'!A116)</f>
        <v>1</v>
      </c>
      <c r="C116" s="43">
        <f>IF(B116+B117=2,0,1)</f>
        <v>0</v>
      </c>
      <c r="D116" s="43">
        <f>IF(ISERROR(VLOOKUP(A116,'名簿'!$A$1:$D$273,4,FALSE))=TRUE,-99,VLOOKUP(A116,'名簿'!$A$1:$D$273,4,FALSE))</f>
        <v>1</v>
      </c>
      <c r="E116" s="43">
        <f t="shared" si="3"/>
        <v>1</v>
      </c>
      <c r="F116" s="220">
        <f>IF(B116+B117=2,MAX($F$2:F115)+1,"")</f>
        <v>57</v>
      </c>
      <c r="G116" s="217">
        <f>IF(MAX(E116:E117)&gt;=1,INDEX(A116:A117,MATCH(0,E116:E117,0)),"")</f>
        <v>100</v>
      </c>
      <c r="H116" s="220"/>
      <c r="I116" s="217"/>
      <c r="J116" s="220"/>
      <c r="K116" s="217"/>
      <c r="L116" s="220"/>
      <c r="M116" s="217"/>
      <c r="N116" s="220"/>
      <c r="O116" s="217"/>
      <c r="P116" s="220"/>
      <c r="Q116" s="217"/>
      <c r="AS116" s="2"/>
    </row>
    <row r="117" spans="1:45" ht="13.5" customHeight="1">
      <c r="A117" s="43">
        <v>100</v>
      </c>
      <c r="B117" s="43">
        <f>COUNTIF('名簿'!$A$1:$A$273,'勝ち上がり'!A117)</f>
        <v>1</v>
      </c>
      <c r="C117" s="43">
        <f>IF(B116+B117=2,0,1)</f>
        <v>0</v>
      </c>
      <c r="D117" s="43">
        <f>IF(ISERROR(VLOOKUP(A117,'名簿'!$A$1:$D$273,4,FALSE))=TRUE,-99,VLOOKUP(A117,'名簿'!$A$1:$D$273,4,FALSE))</f>
        <v>0</v>
      </c>
      <c r="E117" s="43">
        <f t="shared" si="3"/>
        <v>0</v>
      </c>
      <c r="F117" s="220"/>
      <c r="G117" s="217"/>
      <c r="H117" s="220"/>
      <c r="I117" s="217"/>
      <c r="J117" s="220"/>
      <c r="K117" s="217"/>
      <c r="L117" s="220"/>
      <c r="M117" s="217"/>
      <c r="N117" s="220"/>
      <c r="O117" s="217"/>
      <c r="P117" s="220"/>
      <c r="Q117" s="217"/>
      <c r="AS117" s="2"/>
    </row>
    <row r="118" spans="1:45" ht="13.5" customHeight="1">
      <c r="A118" s="43">
        <v>93</v>
      </c>
      <c r="B118" s="43">
        <f>COUNTIF('名簿'!$A$1:$A$273,'勝ち上がり'!A118)</f>
        <v>1</v>
      </c>
      <c r="C118" s="43">
        <f>IF(B118+B119=2,0,1)</f>
        <v>0</v>
      </c>
      <c r="D118" s="43">
        <f>IF(ISERROR(VLOOKUP(A118,'名簿'!$A$1:$D$273,4,FALSE))=TRUE,-99,VLOOKUP(A118,'名簿'!$A$1:$D$273,4,FALSE))</f>
        <v>1</v>
      </c>
      <c r="E118" s="43">
        <f t="shared" si="3"/>
        <v>1</v>
      </c>
      <c r="F118" s="220">
        <f>IF(B118+B119=2,MAX($F$2:F117)+1,"")</f>
        <v>58</v>
      </c>
      <c r="G118" s="217">
        <f>IF(MAX(E118:E119)&gt;=1,INDEX(A118:A119,MATCH(0,E118:E119,0)),"")</f>
        <v>164</v>
      </c>
      <c r="H118" s="220">
        <v>30</v>
      </c>
      <c r="I118" s="217">
        <f>IF(MAX(E118:E121)&gt;=2,INDEX(A118:A121,MATCH(1,E118:E121,0)),"")</f>
        <v>93</v>
      </c>
      <c r="J118" s="220"/>
      <c r="K118" s="217"/>
      <c r="L118" s="220"/>
      <c r="M118" s="217"/>
      <c r="N118" s="220"/>
      <c r="O118" s="217"/>
      <c r="P118" s="220"/>
      <c r="Q118" s="217"/>
      <c r="AS118" s="2"/>
    </row>
    <row r="119" spans="1:45" ht="13.5" customHeight="1">
      <c r="A119" s="43">
        <v>164</v>
      </c>
      <c r="B119" s="43">
        <f>COUNTIF('名簿'!$A$1:$A$273,'勝ち上がり'!A119)</f>
        <v>1</v>
      </c>
      <c r="C119" s="43">
        <f>IF(B118+B119=2,0,1)</f>
        <v>0</v>
      </c>
      <c r="D119" s="43">
        <f>IF(ISERROR(VLOOKUP(A119,'名簿'!$A$1:$D$273,4,FALSE))=TRUE,-99,VLOOKUP(A119,'名簿'!$A$1:$D$273,4,FALSE))</f>
        <v>0</v>
      </c>
      <c r="E119" s="43">
        <f t="shared" si="3"/>
        <v>0</v>
      </c>
      <c r="F119" s="220"/>
      <c r="G119" s="217"/>
      <c r="H119" s="220"/>
      <c r="I119" s="217"/>
      <c r="J119" s="220"/>
      <c r="K119" s="217"/>
      <c r="L119" s="220"/>
      <c r="M119" s="217"/>
      <c r="N119" s="220"/>
      <c r="O119" s="217"/>
      <c r="P119" s="220"/>
      <c r="Q119" s="217"/>
      <c r="AS119" s="2"/>
    </row>
    <row r="120" spans="1:45" ht="13.5" customHeight="1">
      <c r="A120" s="43">
        <v>221</v>
      </c>
      <c r="B120" s="43">
        <f>COUNTIF('名簿'!$A$1:$A$273,'勝ち上がり'!A120)</f>
        <v>1</v>
      </c>
      <c r="C120" s="43">
        <f>IF(B120+B121=2,0,1)</f>
        <v>0</v>
      </c>
      <c r="D120" s="43">
        <f>IF(ISERROR(VLOOKUP(A120,'名簿'!$A$1:$D$273,4,FALSE))=TRUE,-99,VLOOKUP(A120,'名簿'!$A$1:$D$273,4,FALSE))</f>
        <v>2</v>
      </c>
      <c r="E120" s="43">
        <f t="shared" si="3"/>
        <v>2</v>
      </c>
      <c r="F120" s="220">
        <f>IF(B120+B121=2,MAX($F$2:F119)+1,"")</f>
        <v>59</v>
      </c>
      <c r="G120" s="217">
        <f>IF(MAX(E120:E121)&gt;=1,INDEX(A120:A121,MATCH(0,E120:E121,0)),"")</f>
        <v>36</v>
      </c>
      <c r="H120" s="220"/>
      <c r="I120" s="217"/>
      <c r="J120" s="220"/>
      <c r="K120" s="217"/>
      <c r="L120" s="220"/>
      <c r="M120" s="217"/>
      <c r="N120" s="220"/>
      <c r="O120" s="217"/>
      <c r="P120" s="220"/>
      <c r="Q120" s="217"/>
      <c r="AS120" s="2"/>
    </row>
    <row r="121" spans="1:45" ht="13.5" customHeight="1">
      <c r="A121" s="43">
        <v>36</v>
      </c>
      <c r="B121" s="43">
        <f>COUNTIF('名簿'!$A$1:$A$273,'勝ち上がり'!A121)</f>
        <v>1</v>
      </c>
      <c r="C121" s="43">
        <f>IF(B120+B121=2,0,1)</f>
        <v>0</v>
      </c>
      <c r="D121" s="43">
        <f>IF(ISERROR(VLOOKUP(A121,'名簿'!$A$1:$D$273,4,FALSE))=TRUE,-99,VLOOKUP(A121,'名簿'!$A$1:$D$273,4,FALSE))</f>
        <v>0</v>
      </c>
      <c r="E121" s="43">
        <f t="shared" si="3"/>
        <v>0</v>
      </c>
      <c r="F121" s="220"/>
      <c r="G121" s="217"/>
      <c r="H121" s="220"/>
      <c r="I121" s="217"/>
      <c r="J121" s="220"/>
      <c r="K121" s="217"/>
      <c r="L121" s="220"/>
      <c r="M121" s="217"/>
      <c r="N121" s="220"/>
      <c r="O121" s="217"/>
      <c r="P121" s="220"/>
      <c r="Q121" s="217"/>
      <c r="AS121" s="2"/>
    </row>
    <row r="122" spans="1:45" ht="13.5" customHeight="1">
      <c r="A122" s="43">
        <v>61</v>
      </c>
      <c r="B122" s="43">
        <f>COUNTIF('名簿'!$A$1:$A$273,'勝ち上がり'!A122)</f>
        <v>1</v>
      </c>
      <c r="C122" s="43">
        <f>IF(B122+B123=2,0,1)</f>
        <v>0</v>
      </c>
      <c r="D122" s="43">
        <f>IF(ISERROR(VLOOKUP(A122,'名簿'!$A$1:$D$273,4,FALSE))=TRUE,-99,VLOOKUP(A122,'名簿'!$A$1:$D$273,4,FALSE))</f>
        <v>0</v>
      </c>
      <c r="E122" s="43">
        <f t="shared" si="3"/>
        <v>0</v>
      </c>
      <c r="F122" s="220">
        <f>IF(B122+B123=2,MAX($F$2:F121)+1,"")</f>
        <v>60</v>
      </c>
      <c r="G122" s="217">
        <f>IF(MAX(E122:E123)&gt;=1,INDEX(A122:A123,MATCH(0,E122:E123,0)),"")</f>
        <v>61</v>
      </c>
      <c r="H122" s="220">
        <v>31</v>
      </c>
      <c r="I122" s="217">
        <f>IF(MAX(E122:E125)&gt;=2,INDEX(A122:A125,MATCH(1,E122:E125,0)),"")</f>
        <v>68</v>
      </c>
      <c r="J122" s="220">
        <v>16</v>
      </c>
      <c r="K122" s="217">
        <f>IF(MAX(E122:E129)&gt;=3,INDEX(A122:A129,MATCH(2,E122:E129,0)),"")</f>
        <v>196</v>
      </c>
      <c r="L122" s="220"/>
      <c r="M122" s="217"/>
      <c r="N122" s="220"/>
      <c r="O122" s="217"/>
      <c r="P122" s="220"/>
      <c r="Q122" s="217"/>
      <c r="AS122" s="2"/>
    </row>
    <row r="123" spans="1:45" ht="13.5" customHeight="1">
      <c r="A123" s="43">
        <v>196</v>
      </c>
      <c r="B123" s="43">
        <f>COUNTIF('名簿'!$A$1:$A$273,'勝ち上がり'!A123)</f>
        <v>1</v>
      </c>
      <c r="C123" s="43">
        <f>IF(B122+B123=2,0,1)</f>
        <v>0</v>
      </c>
      <c r="D123" s="43">
        <f>IF(ISERROR(VLOOKUP(A123,'名簿'!$A$1:$D$273,4,FALSE))=TRUE,-99,VLOOKUP(A123,'名簿'!$A$1:$D$273,4,FALSE))</f>
        <v>2</v>
      </c>
      <c r="E123" s="43">
        <f t="shared" si="3"/>
        <v>2</v>
      </c>
      <c r="F123" s="220"/>
      <c r="G123" s="217"/>
      <c r="H123" s="220"/>
      <c r="I123" s="217"/>
      <c r="J123" s="220"/>
      <c r="K123" s="217"/>
      <c r="L123" s="220"/>
      <c r="M123" s="217"/>
      <c r="N123" s="220"/>
      <c r="O123" s="217"/>
      <c r="P123" s="220"/>
      <c r="Q123" s="217"/>
      <c r="AS123" s="2"/>
    </row>
    <row r="124" spans="1:45" ht="13.5" customHeight="1">
      <c r="A124" s="43">
        <v>189</v>
      </c>
      <c r="B124" s="43">
        <f>COUNTIF('名簿'!$A$1:$A$273,'勝ち上がり'!A124)</f>
        <v>1</v>
      </c>
      <c r="C124" s="43">
        <f>IF(B124+B125=2,0,1)</f>
        <v>0</v>
      </c>
      <c r="D124" s="43">
        <f>IF(ISERROR(VLOOKUP(A124,'名簿'!$A$1:$D$273,4,FALSE))=TRUE,-99,VLOOKUP(A124,'名簿'!$A$1:$D$273,4,FALSE))</f>
        <v>0</v>
      </c>
      <c r="E124" s="43">
        <f t="shared" si="3"/>
        <v>0</v>
      </c>
      <c r="F124" s="220">
        <f>IF(B124+B125=2,MAX($F$2:F123)+1,"")</f>
        <v>61</v>
      </c>
      <c r="G124" s="217">
        <f>IF(MAX(E124:E125)&gt;=1,INDEX(A124:A125,MATCH(0,E124:E125,0)),"")</f>
        <v>189</v>
      </c>
      <c r="H124" s="220"/>
      <c r="I124" s="217"/>
      <c r="J124" s="220"/>
      <c r="K124" s="217"/>
      <c r="L124" s="220"/>
      <c r="M124" s="217"/>
      <c r="N124" s="220"/>
      <c r="O124" s="217"/>
      <c r="P124" s="220"/>
      <c r="Q124" s="217"/>
      <c r="AS124" s="2"/>
    </row>
    <row r="125" spans="1:45" ht="13.5" customHeight="1">
      <c r="A125" s="43">
        <v>68</v>
      </c>
      <c r="B125" s="43">
        <f>COUNTIF('名簿'!$A$1:$A$273,'勝ち上がり'!A125)</f>
        <v>1</v>
      </c>
      <c r="C125" s="43">
        <f>IF(B124+B125=2,0,1)</f>
        <v>0</v>
      </c>
      <c r="D125" s="43">
        <f>IF(ISERROR(VLOOKUP(A125,'名簿'!$A$1:$D$273,4,FALSE))=TRUE,-99,VLOOKUP(A125,'名簿'!$A$1:$D$273,4,FALSE))</f>
        <v>1</v>
      </c>
      <c r="E125" s="43">
        <f t="shared" si="3"/>
        <v>1</v>
      </c>
      <c r="F125" s="220"/>
      <c r="G125" s="217"/>
      <c r="H125" s="220"/>
      <c r="I125" s="217"/>
      <c r="J125" s="220"/>
      <c r="K125" s="217"/>
      <c r="L125" s="220"/>
      <c r="M125" s="217"/>
      <c r="N125" s="220"/>
      <c r="O125" s="217"/>
      <c r="P125" s="220"/>
      <c r="Q125" s="217"/>
      <c r="AS125" s="2"/>
    </row>
    <row r="126" spans="1:45" ht="13.5" customHeight="1">
      <c r="A126" s="43">
        <v>125</v>
      </c>
      <c r="B126" s="43">
        <f>COUNTIF('名簿'!$A$1:$A$273,'勝ち上がり'!A126)</f>
        <v>1</v>
      </c>
      <c r="C126" s="43">
        <f>IF(B126+B127=2,0,1)</f>
        <v>0</v>
      </c>
      <c r="D126" s="43">
        <f>IF(ISERROR(VLOOKUP(A126,'名簿'!$A$1:$D$273,4,FALSE))=TRUE,-99,VLOOKUP(A126,'名簿'!$A$1:$D$273,4,FALSE))</f>
        <v>1</v>
      </c>
      <c r="E126" s="43">
        <f t="shared" si="3"/>
        <v>1</v>
      </c>
      <c r="F126" s="220">
        <f>IF(B126+B127=2,MAX($F$2:F125)+1,"")</f>
        <v>62</v>
      </c>
      <c r="G126" s="217">
        <f>IF(MAX(E126:E127)&gt;=1,INDEX(A126:A127,MATCH(0,E126:E127,0)),"")</f>
        <v>132</v>
      </c>
      <c r="H126" s="220">
        <v>32</v>
      </c>
      <c r="I126" s="217">
        <f>IF(MAX(E126:E129)&gt;=2,INDEX(A126:A129,MATCH(1,E126:E129,0)),"")</f>
        <v>125</v>
      </c>
      <c r="J126" s="220"/>
      <c r="K126" s="217"/>
      <c r="L126" s="220"/>
      <c r="M126" s="217"/>
      <c r="N126" s="220"/>
      <c r="O126" s="217"/>
      <c r="P126" s="220"/>
      <c r="Q126" s="217"/>
      <c r="AS126" s="2"/>
    </row>
    <row r="127" spans="1:45" ht="13.5" customHeight="1">
      <c r="A127" s="43">
        <v>132</v>
      </c>
      <c r="B127" s="43">
        <f>COUNTIF('名簿'!$A$1:$A$273,'勝ち上がり'!A127)</f>
        <v>1</v>
      </c>
      <c r="C127" s="43">
        <f>IF(B126+B127=2,0,1)</f>
        <v>0</v>
      </c>
      <c r="D127" s="43">
        <f>IF(ISERROR(VLOOKUP(A127,'名簿'!$A$1:$D$273,4,FALSE))=TRUE,-99,VLOOKUP(A127,'名簿'!$A$1:$D$273,4,FALSE))</f>
        <v>0</v>
      </c>
      <c r="E127" s="43">
        <f t="shared" si="3"/>
        <v>0</v>
      </c>
      <c r="F127" s="220"/>
      <c r="G127" s="217"/>
      <c r="H127" s="220"/>
      <c r="I127" s="217"/>
      <c r="J127" s="220"/>
      <c r="K127" s="217"/>
      <c r="L127" s="220"/>
      <c r="M127" s="217"/>
      <c r="N127" s="220"/>
      <c r="O127" s="217"/>
      <c r="P127" s="220"/>
      <c r="Q127" s="217"/>
      <c r="AS127" s="2"/>
    </row>
    <row r="128" spans="1:45" ht="13.5" customHeight="1">
      <c r="A128" s="43">
        <v>253</v>
      </c>
      <c r="B128" s="43">
        <f>COUNTIF('名簿'!$A$1:$A$273,'勝ち上がり'!A128)</f>
        <v>1</v>
      </c>
      <c r="C128" s="43">
        <f>IF(B128+B129=2,0,1)</f>
        <v>0</v>
      </c>
      <c r="D128" s="43">
        <f>IF(ISERROR(VLOOKUP(A128,'名簿'!$A$1:$D$273,4,FALSE))=TRUE,-99,VLOOKUP(A128,'名簿'!$A$1:$D$273,4,FALSE))</f>
        <v>0</v>
      </c>
      <c r="E128" s="43">
        <f t="shared" si="3"/>
        <v>0</v>
      </c>
      <c r="F128" s="220">
        <f>IF(B128+B129=2,MAX($F$2:F127)+1,"")</f>
        <v>63</v>
      </c>
      <c r="G128" s="217">
        <f>IF(MAX(E128:E129)&gt;=1,INDEX(A128:A129,MATCH(0,E128:E129,0)),"")</f>
        <v>253</v>
      </c>
      <c r="H128" s="220"/>
      <c r="I128" s="217"/>
      <c r="J128" s="220"/>
      <c r="K128" s="217"/>
      <c r="L128" s="220"/>
      <c r="M128" s="217"/>
      <c r="N128" s="220"/>
      <c r="O128" s="217"/>
      <c r="P128" s="220"/>
      <c r="Q128" s="217"/>
      <c r="AS128" s="2"/>
    </row>
    <row r="129" spans="1:45" ht="13.5" customHeight="1">
      <c r="A129" s="43">
        <v>4</v>
      </c>
      <c r="B129" s="43">
        <f>COUNTIF('名簿'!$A$1:$A$273,'勝ち上がり'!A129)</f>
        <v>1</v>
      </c>
      <c r="C129" s="43">
        <f>IF(B128+B129=2,0,1)</f>
        <v>0</v>
      </c>
      <c r="D129" s="43">
        <f>IF(ISERROR(VLOOKUP(A129,'名簿'!$A$1:$D$273,4,FALSE))=TRUE,-99,VLOOKUP(A129,'名簿'!$A$1:$D$273,4,FALSE))</f>
        <v>6</v>
      </c>
      <c r="E129" s="43">
        <f t="shared" si="3"/>
        <v>6</v>
      </c>
      <c r="F129" s="220"/>
      <c r="G129" s="217"/>
      <c r="H129" s="220"/>
      <c r="I129" s="217"/>
      <c r="J129" s="220"/>
      <c r="K129" s="217"/>
      <c r="L129" s="220"/>
      <c r="M129" s="217"/>
      <c r="N129" s="220"/>
      <c r="O129" s="217"/>
      <c r="P129" s="220"/>
      <c r="Q129" s="217"/>
      <c r="AS129" s="2"/>
    </row>
    <row r="130" spans="1:45" ht="13.5" customHeight="1">
      <c r="A130" s="43">
        <v>3</v>
      </c>
      <c r="B130" s="43">
        <f>COUNTIF('名簿'!$A$1:$A$273,'勝ち上がり'!A130)</f>
        <v>1</v>
      </c>
      <c r="C130" s="43">
        <f>IF(B130+B131=2,0,1)</f>
        <v>0</v>
      </c>
      <c r="D130" s="43">
        <f>IF(ISERROR(VLOOKUP(A130,'名簿'!$A$1:$D$273,4,FALSE))=TRUE,-99,VLOOKUP(A130,'名簿'!$A$1:$D$273,4,FALSE))</f>
        <v>6</v>
      </c>
      <c r="E130" s="43">
        <f t="shared" si="3"/>
        <v>6</v>
      </c>
      <c r="F130" s="220">
        <f>IF(B130+B131=2,MAX($F$2:F129)+1,"")</f>
        <v>64</v>
      </c>
      <c r="G130" s="217">
        <f>IF(MAX(E130:E131)&gt;=1,INDEX(A130:A131,MATCH(0,E130:E131,0)),"")</f>
        <v>254</v>
      </c>
      <c r="H130" s="220">
        <v>33</v>
      </c>
      <c r="I130" s="217">
        <f>IF(MAX(E130:E133)&gt;=2,INDEX(A130:A133,MATCH(1,E130:E133,0)),"")</f>
        <v>126</v>
      </c>
      <c r="J130" s="220">
        <v>17</v>
      </c>
      <c r="K130" s="217">
        <f>IF(MAX(E130:E137)&gt;=3,INDEX(A130:A137,MATCH(2,E130:E137,0)),"")</f>
        <v>195</v>
      </c>
      <c r="L130" s="220">
        <v>9</v>
      </c>
      <c r="M130" s="217">
        <f>IF(MAX(E130:E145)&gt;=4,INDEX(A130:A145,MATCH(3,E130:E145,0)),"")</f>
        <v>30</v>
      </c>
      <c r="N130" s="220">
        <v>5</v>
      </c>
      <c r="O130" s="217">
        <f>IF(MAX(E130:E161)&gt;=5,INDEX(A130:A161,MATCH(4,E130:E161,0)),"")</f>
        <v>14</v>
      </c>
      <c r="P130" s="220">
        <v>3</v>
      </c>
      <c r="Q130" s="217">
        <f>IF(MAX(E130:E193)&gt;=6,INDEX(A130:A193,MATCH(5,E130:E193,0)),"")</f>
        <v>11</v>
      </c>
      <c r="AS130" s="2"/>
    </row>
    <row r="131" spans="1:45" ht="13.5" customHeight="1">
      <c r="A131" s="43">
        <v>254</v>
      </c>
      <c r="B131" s="43">
        <f>COUNTIF('名簿'!$A$1:$A$273,'勝ち上がり'!A131)</f>
        <v>1</v>
      </c>
      <c r="C131" s="43">
        <f>IF(B130+B131=2,0,1)</f>
        <v>0</v>
      </c>
      <c r="D131" s="43">
        <f>IF(ISERROR(VLOOKUP(A131,'名簿'!$A$1:$D$273,4,FALSE))=TRUE,-99,VLOOKUP(A131,'名簿'!$A$1:$D$273,4,FALSE))</f>
        <v>0</v>
      </c>
      <c r="E131" s="43">
        <f aca="true" t="shared" si="4" ref="E131:E194">C131+D131</f>
        <v>0</v>
      </c>
      <c r="F131" s="220"/>
      <c r="G131" s="217"/>
      <c r="H131" s="220"/>
      <c r="I131" s="217"/>
      <c r="J131" s="220"/>
      <c r="K131" s="217"/>
      <c r="L131" s="220"/>
      <c r="M131" s="217"/>
      <c r="N131" s="220"/>
      <c r="O131" s="217"/>
      <c r="P131" s="220"/>
      <c r="Q131" s="217"/>
      <c r="AS131" s="2"/>
    </row>
    <row r="132" spans="1:45" ht="13.5" customHeight="1">
      <c r="A132" s="43">
        <v>131</v>
      </c>
      <c r="B132" s="43">
        <f>COUNTIF('名簿'!$A$1:$A$273,'勝ち上がり'!A132)</f>
        <v>1</v>
      </c>
      <c r="C132" s="43">
        <f>IF(B132+B133=2,0,1)</f>
        <v>0</v>
      </c>
      <c r="D132" s="43">
        <f>IF(ISERROR(VLOOKUP(A132,'名簿'!$A$1:$D$273,4,FALSE))=TRUE,-99,VLOOKUP(A132,'名簿'!$A$1:$D$273,4,FALSE))</f>
        <v>0</v>
      </c>
      <c r="E132" s="43">
        <f t="shared" si="4"/>
        <v>0</v>
      </c>
      <c r="F132" s="220">
        <f>IF(B132+B133=2,MAX($F$2:F131)+1,"")</f>
        <v>65</v>
      </c>
      <c r="G132" s="217">
        <f>IF(MAX(E132:E133)&gt;=1,INDEX(A132:A133,MATCH(0,E132:E133,0)),"")</f>
        <v>131</v>
      </c>
      <c r="H132" s="220"/>
      <c r="I132" s="217"/>
      <c r="J132" s="220"/>
      <c r="K132" s="217"/>
      <c r="L132" s="220"/>
      <c r="M132" s="217"/>
      <c r="N132" s="220"/>
      <c r="O132" s="217"/>
      <c r="P132" s="220"/>
      <c r="Q132" s="217"/>
      <c r="AS132" s="2"/>
    </row>
    <row r="133" spans="1:45" ht="13.5" customHeight="1">
      <c r="A133" s="43">
        <v>126</v>
      </c>
      <c r="B133" s="43">
        <f>COUNTIF('名簿'!$A$1:$A$273,'勝ち上がり'!A133)</f>
        <v>1</v>
      </c>
      <c r="C133" s="43">
        <f>IF(B132+B133=2,0,1)</f>
        <v>0</v>
      </c>
      <c r="D133" s="43">
        <f>IF(ISERROR(VLOOKUP(A133,'名簿'!$A$1:$D$273,4,FALSE))=TRUE,-99,VLOOKUP(A133,'名簿'!$A$1:$D$273,4,FALSE))</f>
        <v>1</v>
      </c>
      <c r="E133" s="43">
        <f t="shared" si="4"/>
        <v>1</v>
      </c>
      <c r="F133" s="220"/>
      <c r="G133" s="217"/>
      <c r="H133" s="220"/>
      <c r="I133" s="217"/>
      <c r="J133" s="220"/>
      <c r="K133" s="217"/>
      <c r="L133" s="220"/>
      <c r="M133" s="217"/>
      <c r="N133" s="220"/>
      <c r="O133" s="217"/>
      <c r="P133" s="220"/>
      <c r="Q133" s="217"/>
      <c r="AS133" s="2"/>
    </row>
    <row r="134" spans="1:45" ht="13.5" customHeight="1">
      <c r="A134" s="43">
        <v>67</v>
      </c>
      <c r="B134" s="43">
        <f>COUNTIF('名簿'!$A$1:$A$273,'勝ち上がり'!A134)</f>
        <v>1</v>
      </c>
      <c r="C134" s="43">
        <f>IF(B134+B135=2,0,1)</f>
        <v>0</v>
      </c>
      <c r="D134" s="43">
        <f>IF(ISERROR(VLOOKUP(A134,'名簿'!$A$1:$D$273,4,FALSE))=TRUE,-99,VLOOKUP(A134,'名簿'!$A$1:$D$273,4,FALSE))</f>
        <v>1</v>
      </c>
      <c r="E134" s="43">
        <f t="shared" si="4"/>
        <v>1</v>
      </c>
      <c r="F134" s="220">
        <f>IF(B134+B135=2,MAX($F$2:F133)+1,"")</f>
        <v>66</v>
      </c>
      <c r="G134" s="217">
        <f>IF(MAX(E134:E135)&gt;=1,INDEX(A134:A135,MATCH(0,E134:E135,0)),"")</f>
        <v>190</v>
      </c>
      <c r="H134" s="220">
        <v>34</v>
      </c>
      <c r="I134" s="217">
        <f>IF(MAX(E134:E137)&gt;=2,INDEX(A134:A137,MATCH(1,E134:E137,0)),"")</f>
        <v>67</v>
      </c>
      <c r="J134" s="220"/>
      <c r="K134" s="217"/>
      <c r="L134" s="220"/>
      <c r="M134" s="217"/>
      <c r="N134" s="220"/>
      <c r="O134" s="217"/>
      <c r="P134" s="220"/>
      <c r="Q134" s="217"/>
      <c r="AS134" s="2"/>
    </row>
    <row r="135" spans="1:45" ht="13.5" customHeight="1">
      <c r="A135" s="43">
        <v>190</v>
      </c>
      <c r="B135" s="43">
        <f>COUNTIF('名簿'!$A$1:$A$273,'勝ち上がり'!A135)</f>
        <v>1</v>
      </c>
      <c r="C135" s="43">
        <f>IF(B134+B135=2,0,1)</f>
        <v>0</v>
      </c>
      <c r="D135" s="43">
        <f>IF(ISERROR(VLOOKUP(A135,'名簿'!$A$1:$D$273,4,FALSE))=TRUE,-99,VLOOKUP(A135,'名簿'!$A$1:$D$273,4,FALSE))</f>
        <v>0</v>
      </c>
      <c r="E135" s="43">
        <f t="shared" si="4"/>
        <v>0</v>
      </c>
      <c r="F135" s="220"/>
      <c r="G135" s="217"/>
      <c r="H135" s="220"/>
      <c r="I135" s="217"/>
      <c r="J135" s="220"/>
      <c r="K135" s="217"/>
      <c r="L135" s="220"/>
      <c r="M135" s="217"/>
      <c r="N135" s="220"/>
      <c r="O135" s="217"/>
      <c r="P135" s="220"/>
      <c r="Q135" s="217"/>
      <c r="AS135" s="2"/>
    </row>
    <row r="136" spans="1:45" ht="13.5" customHeight="1">
      <c r="A136" s="43">
        <v>195</v>
      </c>
      <c r="B136" s="43">
        <f>COUNTIF('名簿'!$A$1:$A$273,'勝ち上がり'!A136)</f>
        <v>1</v>
      </c>
      <c r="C136" s="43">
        <f>IF(B136+B137=2,0,1)</f>
        <v>0</v>
      </c>
      <c r="D136" s="43">
        <f>IF(ISERROR(VLOOKUP(A136,'名簿'!$A$1:$D$273,4,FALSE))=TRUE,-99,VLOOKUP(A136,'名簿'!$A$1:$D$273,4,FALSE))</f>
        <v>2</v>
      </c>
      <c r="E136" s="43">
        <f t="shared" si="4"/>
        <v>2</v>
      </c>
      <c r="F136" s="220">
        <f>IF(B136+B137=2,MAX($F$2:F135)+1,"")</f>
        <v>67</v>
      </c>
      <c r="G136" s="217">
        <f>IF(MAX(E136:E137)&gt;=1,INDEX(A136:A137,MATCH(0,E136:E137,0)),"")</f>
        <v>62</v>
      </c>
      <c r="H136" s="220"/>
      <c r="I136" s="217"/>
      <c r="J136" s="220"/>
      <c r="K136" s="217"/>
      <c r="L136" s="220"/>
      <c r="M136" s="217"/>
      <c r="N136" s="220"/>
      <c r="O136" s="217"/>
      <c r="P136" s="220"/>
      <c r="Q136" s="217"/>
      <c r="AS136" s="2"/>
    </row>
    <row r="137" spans="1:45" ht="13.5" customHeight="1">
      <c r="A137" s="43">
        <v>62</v>
      </c>
      <c r="B137" s="43">
        <f>COUNTIF('名簿'!$A$1:$A$273,'勝ち上がり'!A137)</f>
        <v>1</v>
      </c>
      <c r="C137" s="43">
        <f>IF(B136+B137=2,0,1)</f>
        <v>0</v>
      </c>
      <c r="D137" s="43">
        <f>IF(ISERROR(VLOOKUP(A137,'名簿'!$A$1:$D$273,4,FALSE))=TRUE,-99,VLOOKUP(A137,'名簿'!$A$1:$D$273,4,FALSE))</f>
        <v>0</v>
      </c>
      <c r="E137" s="43">
        <f t="shared" si="4"/>
        <v>0</v>
      </c>
      <c r="F137" s="220"/>
      <c r="G137" s="217"/>
      <c r="H137" s="220"/>
      <c r="I137" s="217"/>
      <c r="J137" s="220"/>
      <c r="K137" s="217"/>
      <c r="L137" s="220"/>
      <c r="M137" s="217"/>
      <c r="N137" s="220"/>
      <c r="O137" s="217"/>
      <c r="P137" s="220"/>
      <c r="Q137" s="217"/>
      <c r="AS137" s="2"/>
    </row>
    <row r="138" spans="1:45" ht="13.5" customHeight="1">
      <c r="A138" s="43">
        <v>35</v>
      </c>
      <c r="B138" s="43">
        <f>COUNTIF('名簿'!$A$1:$A$273,'勝ち上がり'!A138)</f>
        <v>1</v>
      </c>
      <c r="C138" s="43">
        <f>IF(B138+B139=2,0,1)</f>
        <v>0</v>
      </c>
      <c r="D138" s="43">
        <f>IF(ISERROR(VLOOKUP(A138,'名簿'!$A$1:$D$273,4,FALSE))=TRUE,-99,VLOOKUP(A138,'名簿'!$A$1:$D$273,4,FALSE))</f>
        <v>0</v>
      </c>
      <c r="E138" s="43">
        <f t="shared" si="4"/>
        <v>0</v>
      </c>
      <c r="F138" s="220">
        <f>IF(B138+B139=2,MAX($F$2:F137)+1,"")</f>
        <v>68</v>
      </c>
      <c r="G138" s="217">
        <f>IF(MAX(E138:E139)&gt;=1,INDEX(A138:A139,MATCH(0,E138:E139,0)),"")</f>
        <v>35</v>
      </c>
      <c r="H138" s="220">
        <v>35</v>
      </c>
      <c r="I138" s="217">
        <f>IF(MAX(E138:E141)&gt;=2,INDEX(A138:A141,MATCH(1,E138:E141,0)),"")</f>
        <v>222</v>
      </c>
      <c r="J138" s="220">
        <v>18</v>
      </c>
      <c r="K138" s="217">
        <f>IF(MAX(E138:E145)&gt;=3,INDEX(A138:A145,MATCH(2,E138:E145,0)),"")</f>
        <v>94</v>
      </c>
      <c r="L138" s="220"/>
      <c r="M138" s="217"/>
      <c r="N138" s="220"/>
      <c r="O138" s="217"/>
      <c r="P138" s="220"/>
      <c r="Q138" s="217"/>
      <c r="AS138" s="2"/>
    </row>
    <row r="139" spans="1:45" ht="13.5" customHeight="1">
      <c r="A139" s="43">
        <v>222</v>
      </c>
      <c r="B139" s="43">
        <f>COUNTIF('名簿'!$A$1:$A$273,'勝ち上がり'!A139)</f>
        <v>1</v>
      </c>
      <c r="C139" s="43">
        <f>IF(B138+B139=2,0,1)</f>
        <v>0</v>
      </c>
      <c r="D139" s="43">
        <f>IF(ISERROR(VLOOKUP(A139,'名簿'!$A$1:$D$273,4,FALSE))=TRUE,-99,VLOOKUP(A139,'名簿'!$A$1:$D$273,4,FALSE))</f>
        <v>1</v>
      </c>
      <c r="E139" s="43">
        <f t="shared" si="4"/>
        <v>1</v>
      </c>
      <c r="F139" s="220"/>
      <c r="G139" s="217"/>
      <c r="H139" s="220"/>
      <c r="I139" s="217"/>
      <c r="J139" s="220"/>
      <c r="K139" s="217"/>
      <c r="L139" s="220"/>
      <c r="M139" s="217"/>
      <c r="N139" s="220"/>
      <c r="O139" s="217"/>
      <c r="P139" s="220"/>
      <c r="Q139" s="217"/>
      <c r="AS139" s="2"/>
    </row>
    <row r="140" spans="1:45" ht="13.5" customHeight="1">
      <c r="A140" s="43">
        <v>163</v>
      </c>
      <c r="B140" s="43">
        <f>COUNTIF('名簿'!$A$1:$A$273,'勝ち上がり'!A140)</f>
        <v>1</v>
      </c>
      <c r="C140" s="43">
        <f>IF(B140+B141=2,0,1)</f>
        <v>0</v>
      </c>
      <c r="D140" s="43">
        <f>IF(ISERROR(VLOOKUP(A140,'名簿'!$A$1:$D$273,4,FALSE))=TRUE,-99,VLOOKUP(A140,'名簿'!$A$1:$D$273,4,FALSE))</f>
        <v>0</v>
      </c>
      <c r="E140" s="43">
        <f t="shared" si="4"/>
        <v>0</v>
      </c>
      <c r="F140" s="220">
        <f>IF(B140+B141=2,MAX($F$2:F139)+1,"")</f>
        <v>69</v>
      </c>
      <c r="G140" s="217">
        <f>IF(MAX(E140:E141)&gt;=1,INDEX(A140:A141,MATCH(0,E140:E141,0)),"")</f>
        <v>163</v>
      </c>
      <c r="H140" s="220"/>
      <c r="I140" s="217"/>
      <c r="J140" s="220"/>
      <c r="K140" s="217"/>
      <c r="L140" s="220"/>
      <c r="M140" s="217"/>
      <c r="N140" s="220"/>
      <c r="O140" s="217"/>
      <c r="P140" s="220"/>
      <c r="Q140" s="217"/>
      <c r="AS140" s="2"/>
    </row>
    <row r="141" spans="1:45" ht="13.5" customHeight="1">
      <c r="A141" s="43">
        <v>94</v>
      </c>
      <c r="B141" s="43">
        <f>COUNTIF('名簿'!$A$1:$A$273,'勝ち上がり'!A141)</f>
        <v>1</v>
      </c>
      <c r="C141" s="43">
        <f>IF(B140+B141=2,0,1)</f>
        <v>0</v>
      </c>
      <c r="D141" s="43">
        <f>IF(ISERROR(VLOOKUP(A141,'名簿'!$A$1:$D$273,4,FALSE))=TRUE,-99,VLOOKUP(A141,'名簿'!$A$1:$D$273,4,FALSE))</f>
        <v>2</v>
      </c>
      <c r="E141" s="43">
        <f t="shared" si="4"/>
        <v>2</v>
      </c>
      <c r="F141" s="220"/>
      <c r="G141" s="217"/>
      <c r="H141" s="220"/>
      <c r="I141" s="217"/>
      <c r="J141" s="220"/>
      <c r="K141" s="217"/>
      <c r="L141" s="220"/>
      <c r="M141" s="217"/>
      <c r="N141" s="220"/>
      <c r="O141" s="217"/>
      <c r="P141" s="220"/>
      <c r="Q141" s="217"/>
      <c r="AS141" s="2"/>
    </row>
    <row r="142" spans="1:45" ht="13.5" customHeight="1">
      <c r="A142" s="43">
        <v>99</v>
      </c>
      <c r="B142" s="43">
        <f>COUNTIF('名簿'!$A$1:$A$273,'勝ち上がり'!A142)</f>
        <v>1</v>
      </c>
      <c r="C142" s="43">
        <f>IF(B142+B143=2,0,1)</f>
        <v>0</v>
      </c>
      <c r="D142" s="43">
        <f>IF(ISERROR(VLOOKUP(A142,'名簿'!$A$1:$D$273,4,FALSE))=TRUE,-99,VLOOKUP(A142,'名簿'!$A$1:$D$273,4,FALSE))</f>
        <v>0</v>
      </c>
      <c r="E142" s="43">
        <f t="shared" si="4"/>
        <v>0</v>
      </c>
      <c r="F142" s="220">
        <f>IF(B142+B143=2,MAX($F$2:F141)+1,"")</f>
        <v>70</v>
      </c>
      <c r="G142" s="217">
        <f>IF(MAX(E142:E143)&gt;=1,INDEX(A142:A143,MATCH(0,E142:E143,0)),"")</f>
        <v>99</v>
      </c>
      <c r="H142" s="220">
        <v>36</v>
      </c>
      <c r="I142" s="217">
        <f>IF(MAX(E142:E145)&gt;=2,INDEX(A142:A145,MATCH(1,E142:E145,0)),"")</f>
        <v>158</v>
      </c>
      <c r="J142" s="220"/>
      <c r="K142" s="217"/>
      <c r="L142" s="220"/>
      <c r="M142" s="217"/>
      <c r="N142" s="220"/>
      <c r="O142" s="217"/>
      <c r="P142" s="220"/>
      <c r="Q142" s="217"/>
      <c r="AS142" s="2"/>
    </row>
    <row r="143" spans="1:45" ht="13.5" customHeight="1">
      <c r="A143" s="43">
        <v>158</v>
      </c>
      <c r="B143" s="43">
        <f>COUNTIF('名簿'!$A$1:$A$273,'勝ち上がり'!A143)</f>
        <v>1</v>
      </c>
      <c r="C143" s="43">
        <f>IF(B142+B143=2,0,1)</f>
        <v>0</v>
      </c>
      <c r="D143" s="43">
        <f>IF(ISERROR(VLOOKUP(A143,'名簿'!$A$1:$D$273,4,FALSE))=TRUE,-99,VLOOKUP(A143,'名簿'!$A$1:$D$273,4,FALSE))</f>
        <v>1</v>
      </c>
      <c r="E143" s="43">
        <f t="shared" si="4"/>
        <v>1</v>
      </c>
      <c r="F143" s="220"/>
      <c r="G143" s="217"/>
      <c r="H143" s="220"/>
      <c r="I143" s="217"/>
      <c r="J143" s="220"/>
      <c r="K143" s="217"/>
      <c r="L143" s="220"/>
      <c r="M143" s="217"/>
      <c r="N143" s="220"/>
      <c r="O143" s="217"/>
      <c r="P143" s="220"/>
      <c r="Q143" s="217"/>
      <c r="AS143" s="2"/>
    </row>
    <row r="144" spans="1:45" ht="13.5" customHeight="1">
      <c r="A144" s="43">
        <v>227</v>
      </c>
      <c r="B144" s="43">
        <f>COUNTIF('名簿'!$A$1:$A$273,'勝ち上がり'!A144)</f>
        <v>1</v>
      </c>
      <c r="C144" s="43">
        <f>IF(B144+B145=2,0,1)</f>
        <v>0</v>
      </c>
      <c r="D144" s="43">
        <f>IF(ISERROR(VLOOKUP(A144,'名簿'!$A$1:$D$273,4,FALSE))=TRUE,-99,VLOOKUP(A144,'名簿'!$A$1:$D$273,4,FALSE))</f>
        <v>0</v>
      </c>
      <c r="E144" s="43">
        <f t="shared" si="4"/>
        <v>0</v>
      </c>
      <c r="F144" s="220">
        <f>IF(B144+B145=2,MAX($F$2:F143)+1,"")</f>
        <v>71</v>
      </c>
      <c r="G144" s="217">
        <f>IF(MAX(E144:E145)&gt;=1,INDEX(A144:A145,MATCH(0,E144:E145,0)),"")</f>
        <v>227</v>
      </c>
      <c r="H144" s="220"/>
      <c r="I144" s="217"/>
      <c r="J144" s="220"/>
      <c r="K144" s="217"/>
      <c r="L144" s="220"/>
      <c r="M144" s="217"/>
      <c r="N144" s="220"/>
      <c r="O144" s="217"/>
      <c r="P144" s="220"/>
      <c r="Q144" s="217"/>
      <c r="AS144" s="2"/>
    </row>
    <row r="145" spans="1:45" ht="13.5" customHeight="1">
      <c r="A145" s="43">
        <v>30</v>
      </c>
      <c r="B145" s="43">
        <f>COUNTIF('名簿'!$A$1:$A$273,'勝ち上がり'!A145)</f>
        <v>1</v>
      </c>
      <c r="C145" s="43">
        <f>IF(B144+B145=2,0,1)</f>
        <v>0</v>
      </c>
      <c r="D145" s="43">
        <f>IF(ISERROR(VLOOKUP(A145,'名簿'!$A$1:$D$273,4,FALSE))=TRUE,-99,VLOOKUP(A145,'名簿'!$A$1:$D$273,4,FALSE))</f>
        <v>3</v>
      </c>
      <c r="E145" s="43">
        <f t="shared" si="4"/>
        <v>3</v>
      </c>
      <c r="F145" s="220"/>
      <c r="G145" s="217"/>
      <c r="H145" s="220"/>
      <c r="I145" s="217"/>
      <c r="J145" s="220"/>
      <c r="K145" s="217"/>
      <c r="L145" s="220"/>
      <c r="M145" s="217"/>
      <c r="N145" s="220"/>
      <c r="O145" s="217"/>
      <c r="P145" s="220"/>
      <c r="Q145" s="217"/>
      <c r="AS145" s="2"/>
    </row>
    <row r="146" spans="1:45" ht="13.5" customHeight="1">
      <c r="A146" s="43">
        <v>19</v>
      </c>
      <c r="B146" s="43">
        <f>COUNTIF('名簿'!$A$1:$A$273,'勝ち上がり'!A146)</f>
        <v>1</v>
      </c>
      <c r="C146" s="43">
        <f>IF(B146+B147=2,0,1)</f>
        <v>0</v>
      </c>
      <c r="D146" s="43">
        <f>IF(ISERROR(VLOOKUP(A146,'名簿'!$A$1:$D$273,4,FALSE))=TRUE,-99,VLOOKUP(A146,'名簿'!$A$1:$D$273,4,FALSE))</f>
        <v>3</v>
      </c>
      <c r="E146" s="43">
        <f t="shared" si="4"/>
        <v>3</v>
      </c>
      <c r="F146" s="220">
        <f>IF(B146+B147=2,MAX($F$2:F145)+1,"")</f>
        <v>72</v>
      </c>
      <c r="G146" s="217">
        <f>IF(MAX(E146:E147)&gt;=1,INDEX(A146:A147,MATCH(0,E146:E147,0)),"")</f>
        <v>238</v>
      </c>
      <c r="H146" s="220">
        <v>37</v>
      </c>
      <c r="I146" s="217">
        <f>IF(MAX(E146:E149)&gt;=2,INDEX(A146:A149,MATCH(1,E146:E149,0)),"")</f>
        <v>147</v>
      </c>
      <c r="J146" s="220">
        <v>19</v>
      </c>
      <c r="K146" s="217">
        <f>IF(MAX(E146:E153)&gt;=3,INDEX(A146:A153,MATCH(2,E146:E153,0)),"")</f>
        <v>83</v>
      </c>
      <c r="L146" s="220">
        <v>10</v>
      </c>
      <c r="M146" s="217">
        <f>IF(MAX(E146:E161)&gt;=4,INDEX(A146:A161,MATCH(3,E146:E161,0)),"")</f>
        <v>19</v>
      </c>
      <c r="N146" s="220"/>
      <c r="O146" s="217"/>
      <c r="P146" s="220"/>
      <c r="Q146" s="217"/>
      <c r="AS146" s="2"/>
    </row>
    <row r="147" spans="1:45" ht="13.5" customHeight="1">
      <c r="A147" s="43">
        <v>238</v>
      </c>
      <c r="B147" s="43">
        <f>COUNTIF('名簿'!$A$1:$A$273,'勝ち上がり'!A147)</f>
        <v>1</v>
      </c>
      <c r="C147" s="43">
        <f>IF(B146+B147=2,0,1)</f>
        <v>0</v>
      </c>
      <c r="D147" s="43">
        <f>IF(ISERROR(VLOOKUP(A147,'名簿'!$A$1:$D$273,4,FALSE))=TRUE,-99,VLOOKUP(A147,'名簿'!$A$1:$D$273,4,FALSE))</f>
        <v>0</v>
      </c>
      <c r="E147" s="43">
        <f t="shared" si="4"/>
        <v>0</v>
      </c>
      <c r="F147" s="220"/>
      <c r="G147" s="217"/>
      <c r="H147" s="220"/>
      <c r="I147" s="217"/>
      <c r="J147" s="220"/>
      <c r="K147" s="217"/>
      <c r="L147" s="220"/>
      <c r="M147" s="217"/>
      <c r="N147" s="220"/>
      <c r="O147" s="217"/>
      <c r="P147" s="220"/>
      <c r="Q147" s="217"/>
      <c r="AS147" s="2"/>
    </row>
    <row r="148" spans="1:45" ht="13.5" customHeight="1">
      <c r="A148" s="43">
        <v>147</v>
      </c>
      <c r="B148" s="43">
        <f>COUNTIF('名簿'!$A$1:$A$273,'勝ち上がり'!A148)</f>
        <v>1</v>
      </c>
      <c r="C148" s="43">
        <f>IF(B148+B149=2,0,1)</f>
        <v>0</v>
      </c>
      <c r="D148" s="43">
        <f>IF(ISERROR(VLOOKUP(A148,'名簿'!$A$1:$D$273,4,FALSE))=TRUE,-99,VLOOKUP(A148,'名簿'!$A$1:$D$273,4,FALSE))</f>
        <v>1</v>
      </c>
      <c r="E148" s="43">
        <f t="shared" si="4"/>
        <v>1</v>
      </c>
      <c r="F148" s="220">
        <f>IF(B148+B149=2,MAX($F$2:F147)+1,"")</f>
        <v>73</v>
      </c>
      <c r="G148" s="217">
        <f>IF(MAX(E148:E149)&gt;=1,INDEX(A148:A149,MATCH(0,E148:E149,0)),"")</f>
        <v>110</v>
      </c>
      <c r="H148" s="220"/>
      <c r="I148" s="217"/>
      <c r="J148" s="220"/>
      <c r="K148" s="217"/>
      <c r="L148" s="220"/>
      <c r="M148" s="217"/>
      <c r="N148" s="220"/>
      <c r="O148" s="217"/>
      <c r="P148" s="220"/>
      <c r="Q148" s="217"/>
      <c r="AS148" s="2"/>
    </row>
    <row r="149" spans="1:45" ht="13.5" customHeight="1">
      <c r="A149" s="43">
        <v>110</v>
      </c>
      <c r="B149" s="43">
        <f>COUNTIF('名簿'!$A$1:$A$273,'勝ち上がり'!A149)</f>
        <v>1</v>
      </c>
      <c r="C149" s="43">
        <f>IF(B148+B149=2,0,1)</f>
        <v>0</v>
      </c>
      <c r="D149" s="43">
        <f>IF(ISERROR(VLOOKUP(A149,'名簿'!$A$1:$D$273,4,FALSE))=TRUE,-99,VLOOKUP(A149,'名簿'!$A$1:$D$273,4,FALSE))</f>
        <v>0</v>
      </c>
      <c r="E149" s="43">
        <f t="shared" si="4"/>
        <v>0</v>
      </c>
      <c r="F149" s="220"/>
      <c r="G149" s="217"/>
      <c r="H149" s="220"/>
      <c r="I149" s="217"/>
      <c r="J149" s="220"/>
      <c r="K149" s="217"/>
      <c r="L149" s="220"/>
      <c r="M149" s="217"/>
      <c r="N149" s="220"/>
      <c r="O149" s="217"/>
      <c r="P149" s="220"/>
      <c r="Q149" s="217"/>
      <c r="AS149" s="2"/>
    </row>
    <row r="150" spans="1:45" ht="13.5" customHeight="1">
      <c r="A150" s="43">
        <v>83</v>
      </c>
      <c r="B150" s="43">
        <f>COUNTIF('名簿'!$A$1:$A$273,'勝ち上がり'!A150)</f>
        <v>1</v>
      </c>
      <c r="C150" s="43">
        <f>IF(B150+B151=2,0,1)</f>
        <v>0</v>
      </c>
      <c r="D150" s="43">
        <f>IF(ISERROR(VLOOKUP(A150,'名簿'!$A$1:$D$273,4,FALSE))=TRUE,-99,VLOOKUP(A150,'名簿'!$A$1:$D$273,4,FALSE))</f>
        <v>2</v>
      </c>
      <c r="E150" s="43">
        <f t="shared" si="4"/>
        <v>2</v>
      </c>
      <c r="F150" s="220">
        <f>IF(B150+B151=2,MAX($F$2:F149)+1,"")</f>
        <v>74</v>
      </c>
      <c r="G150" s="217">
        <f>IF(MAX(E150:E151)&gt;=1,INDEX(A150:A151,MATCH(0,E150:E151,0)),"")</f>
        <v>174</v>
      </c>
      <c r="H150" s="220">
        <v>38</v>
      </c>
      <c r="I150" s="217">
        <f>IF(MAX(E150:E153)&gt;=2,INDEX(A150:A153,MATCH(1,E150:E153,0)),"")</f>
        <v>46</v>
      </c>
      <c r="J150" s="220"/>
      <c r="K150" s="217"/>
      <c r="L150" s="220"/>
      <c r="M150" s="217"/>
      <c r="N150" s="220"/>
      <c r="O150" s="217"/>
      <c r="P150" s="220"/>
      <c r="Q150" s="217"/>
      <c r="AS150" s="2"/>
    </row>
    <row r="151" spans="1:45" ht="13.5" customHeight="1">
      <c r="A151" s="43">
        <v>174</v>
      </c>
      <c r="B151" s="43">
        <f>COUNTIF('名簿'!$A$1:$A$273,'勝ち上がり'!A151)</f>
        <v>1</v>
      </c>
      <c r="C151" s="43">
        <f>IF(B150+B151=2,0,1)</f>
        <v>0</v>
      </c>
      <c r="D151" s="43">
        <f>IF(ISERROR(VLOOKUP(A151,'名簿'!$A$1:$D$273,4,FALSE))=TRUE,-99,VLOOKUP(A151,'名簿'!$A$1:$D$273,4,FALSE))</f>
        <v>0</v>
      </c>
      <c r="E151" s="43">
        <f t="shared" si="4"/>
        <v>0</v>
      </c>
      <c r="F151" s="220"/>
      <c r="G151" s="217"/>
      <c r="H151" s="220"/>
      <c r="I151" s="217"/>
      <c r="J151" s="220"/>
      <c r="K151" s="217"/>
      <c r="L151" s="220"/>
      <c r="M151" s="217"/>
      <c r="N151" s="220"/>
      <c r="O151" s="217"/>
      <c r="P151" s="220"/>
      <c r="Q151" s="217"/>
      <c r="AS151" s="2"/>
    </row>
    <row r="152" spans="1:45" ht="13.5" customHeight="1">
      <c r="A152" s="43">
        <v>211</v>
      </c>
      <c r="B152" s="43">
        <f>COUNTIF('名簿'!$A$1:$A$273,'勝ち上がり'!A152)</f>
        <v>1</v>
      </c>
      <c r="C152" s="43">
        <f>IF(B152+B153=2,0,1)</f>
        <v>0</v>
      </c>
      <c r="D152" s="43">
        <f>IF(ISERROR(VLOOKUP(A152,'名簿'!$A$1:$D$273,4,FALSE))=TRUE,-99,VLOOKUP(A152,'名簿'!$A$1:$D$273,4,FALSE))</f>
        <v>0</v>
      </c>
      <c r="E152" s="43">
        <f t="shared" si="4"/>
        <v>0</v>
      </c>
      <c r="F152" s="220">
        <f>IF(B152+B153=2,MAX($F$2:F151)+1,"")</f>
        <v>75</v>
      </c>
      <c r="G152" s="217">
        <f>IF(MAX(E152:E153)&gt;=1,INDEX(A152:A153,MATCH(0,E152:E153,0)),"")</f>
        <v>211</v>
      </c>
      <c r="H152" s="220"/>
      <c r="I152" s="217"/>
      <c r="J152" s="220"/>
      <c r="K152" s="217"/>
      <c r="L152" s="220"/>
      <c r="M152" s="217"/>
      <c r="N152" s="220"/>
      <c r="O152" s="217"/>
      <c r="P152" s="220"/>
      <c r="Q152" s="217"/>
      <c r="AS152" s="2"/>
    </row>
    <row r="153" spans="1:45" ht="13.5" customHeight="1">
      <c r="A153" s="43">
        <v>46</v>
      </c>
      <c r="B153" s="43">
        <f>COUNTIF('名簿'!$A$1:$A$273,'勝ち上がり'!A153)</f>
        <v>1</v>
      </c>
      <c r="C153" s="43">
        <f>IF(B152+B153=2,0,1)</f>
        <v>0</v>
      </c>
      <c r="D153" s="43">
        <f>IF(ISERROR(VLOOKUP(A153,'名簿'!$A$1:$D$273,4,FALSE))=TRUE,-99,VLOOKUP(A153,'名簿'!$A$1:$D$273,4,FALSE))</f>
        <v>1</v>
      </c>
      <c r="E153" s="43">
        <f t="shared" si="4"/>
        <v>1</v>
      </c>
      <c r="F153" s="220"/>
      <c r="G153" s="217"/>
      <c r="H153" s="220"/>
      <c r="I153" s="217"/>
      <c r="J153" s="220"/>
      <c r="K153" s="217"/>
      <c r="L153" s="220"/>
      <c r="M153" s="217"/>
      <c r="N153" s="220"/>
      <c r="O153" s="217"/>
      <c r="P153" s="220"/>
      <c r="Q153" s="217"/>
      <c r="AS153" s="2"/>
    </row>
    <row r="154" spans="1:45" ht="13.5" customHeight="1">
      <c r="A154" s="43">
        <v>51</v>
      </c>
      <c r="B154" s="43">
        <f>COUNTIF('名簿'!$A$1:$A$273,'勝ち上がり'!A154)</f>
        <v>1</v>
      </c>
      <c r="C154" s="43">
        <f>IF(B154+B155=2,0,1)</f>
        <v>0</v>
      </c>
      <c r="D154" s="43">
        <f>IF(ISERROR(VLOOKUP(A154,'名簿'!$A$1:$D$273,4,FALSE))=TRUE,-99,VLOOKUP(A154,'名簿'!$A$1:$D$273,4,FALSE))</f>
        <v>1</v>
      </c>
      <c r="E154" s="43">
        <f t="shared" si="4"/>
        <v>1</v>
      </c>
      <c r="F154" s="220">
        <f>IF(B154+B155=2,MAX($F$2:F153)+1,"")</f>
        <v>76</v>
      </c>
      <c r="G154" s="217">
        <f>IF(MAX(E154:E155)&gt;=1,INDEX(A154:A155,MATCH(0,E154:E155,0)),"")</f>
        <v>206</v>
      </c>
      <c r="H154" s="220">
        <v>39</v>
      </c>
      <c r="I154" s="217">
        <f>IF(MAX(E154:E157)&gt;=2,INDEX(A154:A157,MATCH(1,E154:E157,0)),"")</f>
        <v>51</v>
      </c>
      <c r="J154" s="220">
        <v>20</v>
      </c>
      <c r="K154" s="217">
        <f>IF(MAX(E154:E161)&gt;=3,INDEX(A154:A161,MATCH(2,E154:E161,0)),"")</f>
        <v>78</v>
      </c>
      <c r="L154" s="220"/>
      <c r="M154" s="217"/>
      <c r="N154" s="220"/>
      <c r="O154" s="217"/>
      <c r="P154" s="220"/>
      <c r="Q154" s="217"/>
      <c r="AS154" s="2"/>
    </row>
    <row r="155" spans="1:45" ht="13.5" customHeight="1">
      <c r="A155" s="43">
        <v>206</v>
      </c>
      <c r="B155" s="43">
        <f>COUNTIF('名簿'!$A$1:$A$273,'勝ち上がり'!A155)</f>
        <v>1</v>
      </c>
      <c r="C155" s="43">
        <f>IF(B154+B155=2,0,1)</f>
        <v>0</v>
      </c>
      <c r="D155" s="43">
        <f>IF(ISERROR(VLOOKUP(A155,'名簿'!$A$1:$D$273,4,FALSE))=TRUE,-99,VLOOKUP(A155,'名簿'!$A$1:$D$273,4,FALSE))</f>
        <v>0</v>
      </c>
      <c r="E155" s="43">
        <f t="shared" si="4"/>
        <v>0</v>
      </c>
      <c r="F155" s="220"/>
      <c r="G155" s="217"/>
      <c r="H155" s="220"/>
      <c r="I155" s="217"/>
      <c r="J155" s="220"/>
      <c r="K155" s="217"/>
      <c r="L155" s="220"/>
      <c r="M155" s="217"/>
      <c r="N155" s="220"/>
      <c r="O155" s="217"/>
      <c r="P155" s="220"/>
      <c r="Q155" s="217"/>
      <c r="AS155" s="2"/>
    </row>
    <row r="156" spans="1:45" ht="13.5" customHeight="1">
      <c r="A156" s="43">
        <v>179</v>
      </c>
      <c r="B156" s="43">
        <f>COUNTIF('名簿'!$A$1:$A$273,'勝ち上がり'!A156)</f>
        <v>1</v>
      </c>
      <c r="C156" s="43">
        <f>IF(B156+B157=2,0,1)</f>
        <v>0</v>
      </c>
      <c r="D156" s="43">
        <f>IF(ISERROR(VLOOKUP(A156,'名簿'!$A$1:$D$273,4,FALSE))=TRUE,-99,VLOOKUP(A156,'名簿'!$A$1:$D$273,4,FALSE))</f>
        <v>0</v>
      </c>
      <c r="E156" s="43">
        <f t="shared" si="4"/>
        <v>0</v>
      </c>
      <c r="F156" s="220">
        <f>IF(B156+B157=2,MAX($F$2:F155)+1,"")</f>
        <v>77</v>
      </c>
      <c r="G156" s="217">
        <f>IF(MAX(E156:E157)&gt;=1,INDEX(A156:A157,MATCH(0,E156:E157,0)),"")</f>
        <v>179</v>
      </c>
      <c r="H156" s="220"/>
      <c r="I156" s="217"/>
      <c r="J156" s="220"/>
      <c r="K156" s="217"/>
      <c r="L156" s="220"/>
      <c r="M156" s="217"/>
      <c r="N156" s="220"/>
      <c r="O156" s="217"/>
      <c r="P156" s="220"/>
      <c r="Q156" s="217"/>
      <c r="AS156" s="2"/>
    </row>
    <row r="157" spans="1:45" ht="13.5" customHeight="1">
      <c r="A157" s="43">
        <v>78</v>
      </c>
      <c r="B157" s="43">
        <f>COUNTIF('名簿'!$A$1:$A$273,'勝ち上がり'!A157)</f>
        <v>1</v>
      </c>
      <c r="C157" s="43">
        <f>IF(B156+B157=2,0,1)</f>
        <v>0</v>
      </c>
      <c r="D157" s="43">
        <f>IF(ISERROR(VLOOKUP(A157,'名簿'!$A$1:$D$273,4,FALSE))=TRUE,-99,VLOOKUP(A157,'名簿'!$A$1:$D$273,4,FALSE))</f>
        <v>2</v>
      </c>
      <c r="E157" s="43">
        <f t="shared" si="4"/>
        <v>2</v>
      </c>
      <c r="F157" s="220"/>
      <c r="G157" s="217"/>
      <c r="H157" s="220"/>
      <c r="I157" s="217"/>
      <c r="J157" s="220"/>
      <c r="K157" s="217"/>
      <c r="L157" s="220"/>
      <c r="M157" s="217"/>
      <c r="N157" s="220"/>
      <c r="O157" s="217"/>
      <c r="P157" s="220"/>
      <c r="Q157" s="217"/>
      <c r="AS157" s="2"/>
    </row>
    <row r="158" spans="1:45" ht="13.5" customHeight="1">
      <c r="A158" s="43">
        <v>115</v>
      </c>
      <c r="B158" s="43">
        <f>COUNTIF('名簿'!$A$1:$A$273,'勝ち上がり'!A158)</f>
        <v>1</v>
      </c>
      <c r="C158" s="43">
        <f>IF(B158+B159=2,0,1)</f>
        <v>0</v>
      </c>
      <c r="D158" s="43">
        <f>IF(ISERROR(VLOOKUP(A158,'名簿'!$A$1:$D$273,4,FALSE))=TRUE,-99,VLOOKUP(A158,'名簿'!$A$1:$D$273,4,FALSE))</f>
        <v>1</v>
      </c>
      <c r="E158" s="43">
        <f t="shared" si="4"/>
        <v>1</v>
      </c>
      <c r="F158" s="220">
        <f>IF(B158+B159=2,MAX($F$2:F157)+1,"")</f>
        <v>78</v>
      </c>
      <c r="G158" s="217">
        <f>IF(MAX(E158:E159)&gt;=1,INDEX(A158:A159,MATCH(0,E158:E159,0)),"")</f>
        <v>142</v>
      </c>
      <c r="H158" s="220">
        <v>40</v>
      </c>
      <c r="I158" s="217">
        <f>IF(MAX(E158:E161)&gt;=2,INDEX(A158:A161,MATCH(1,E158:E161,0)),"")</f>
        <v>115</v>
      </c>
      <c r="J158" s="220"/>
      <c r="K158" s="217"/>
      <c r="L158" s="220"/>
      <c r="M158" s="217"/>
      <c r="N158" s="220"/>
      <c r="O158" s="217"/>
      <c r="P158" s="220"/>
      <c r="Q158" s="217"/>
      <c r="AS158" s="2"/>
    </row>
    <row r="159" spans="1:45" ht="13.5" customHeight="1">
      <c r="A159" s="43">
        <v>142</v>
      </c>
      <c r="B159" s="43">
        <f>COUNTIF('名簿'!$A$1:$A$273,'勝ち上がり'!A159)</f>
        <v>1</v>
      </c>
      <c r="C159" s="43">
        <f>IF(B158+B159=2,0,1)</f>
        <v>0</v>
      </c>
      <c r="D159" s="43">
        <f>IF(ISERROR(VLOOKUP(A159,'名簿'!$A$1:$D$273,4,FALSE))=TRUE,-99,VLOOKUP(A159,'名簿'!$A$1:$D$273,4,FALSE))</f>
        <v>0</v>
      </c>
      <c r="E159" s="43">
        <f t="shared" si="4"/>
        <v>0</v>
      </c>
      <c r="F159" s="220"/>
      <c r="G159" s="217"/>
      <c r="H159" s="220"/>
      <c r="I159" s="217"/>
      <c r="J159" s="220"/>
      <c r="K159" s="217"/>
      <c r="L159" s="220"/>
      <c r="M159" s="217"/>
      <c r="N159" s="220"/>
      <c r="O159" s="217"/>
      <c r="P159" s="220"/>
      <c r="Q159" s="217"/>
      <c r="AS159" s="2"/>
    </row>
    <row r="160" spans="1:45" ht="13.5" customHeight="1">
      <c r="A160" s="43">
        <v>243</v>
      </c>
      <c r="B160" s="43">
        <f>COUNTIF('名簿'!$A$1:$A$273,'勝ち上がり'!A160)</f>
        <v>1</v>
      </c>
      <c r="C160" s="43">
        <f>IF(B160+B161=2,0,1)</f>
        <v>0</v>
      </c>
      <c r="D160" s="43">
        <f>IF(ISERROR(VLOOKUP(A160,'名簿'!$A$1:$D$273,4,FALSE))=TRUE,-99,VLOOKUP(A160,'名簿'!$A$1:$D$273,4,FALSE))</f>
        <v>0</v>
      </c>
      <c r="E160" s="43">
        <f t="shared" si="4"/>
        <v>0</v>
      </c>
      <c r="F160" s="220">
        <f>IF(B160+B161=2,MAX($F$2:F159)+1,"")</f>
        <v>79</v>
      </c>
      <c r="G160" s="217">
        <f>IF(MAX(E160:E161)&gt;=1,INDEX(A160:A161,MATCH(0,E160:E161,0)),"")</f>
        <v>243</v>
      </c>
      <c r="H160" s="220"/>
      <c r="I160" s="217"/>
      <c r="J160" s="220"/>
      <c r="K160" s="217"/>
      <c r="L160" s="220"/>
      <c r="M160" s="217"/>
      <c r="N160" s="220"/>
      <c r="O160" s="217"/>
      <c r="P160" s="220"/>
      <c r="Q160" s="217"/>
      <c r="AS160" s="2"/>
    </row>
    <row r="161" spans="1:45" ht="13.5" customHeight="1">
      <c r="A161" s="43">
        <v>14</v>
      </c>
      <c r="B161" s="43">
        <f>COUNTIF('名簿'!$A$1:$A$273,'勝ち上がり'!A161)</f>
        <v>1</v>
      </c>
      <c r="C161" s="43">
        <f>IF(B160+B161=2,0,1)</f>
        <v>0</v>
      </c>
      <c r="D161" s="43">
        <f>IF(ISERROR(VLOOKUP(A161,'名簿'!$A$1:$D$273,4,FALSE))=TRUE,-99,VLOOKUP(A161,'名簿'!$A$1:$D$273,4,FALSE))</f>
        <v>4</v>
      </c>
      <c r="E161" s="43">
        <f t="shared" si="4"/>
        <v>4</v>
      </c>
      <c r="F161" s="220"/>
      <c r="G161" s="217"/>
      <c r="H161" s="220"/>
      <c r="I161" s="217"/>
      <c r="J161" s="220"/>
      <c r="K161" s="217"/>
      <c r="L161" s="220"/>
      <c r="M161" s="217"/>
      <c r="N161" s="220"/>
      <c r="O161" s="217"/>
      <c r="P161" s="220"/>
      <c r="Q161" s="217"/>
      <c r="AS161" s="2"/>
    </row>
    <row r="162" spans="1:45" ht="13.5" customHeight="1">
      <c r="A162" s="43">
        <v>11</v>
      </c>
      <c r="B162" s="43">
        <f>COUNTIF('名簿'!$A$1:$A$273,'勝ち上がり'!A162)</f>
        <v>1</v>
      </c>
      <c r="C162" s="43">
        <f>IF(B162+B163=2,0,1)</f>
        <v>0</v>
      </c>
      <c r="D162" s="43">
        <f>IF(ISERROR(VLOOKUP(A162,'名簿'!$A$1:$D$273,4,FALSE))=TRUE,-99,VLOOKUP(A162,'名簿'!$A$1:$D$273,4,FALSE))</f>
        <v>5</v>
      </c>
      <c r="E162" s="43">
        <f t="shared" si="4"/>
        <v>5</v>
      </c>
      <c r="F162" s="220">
        <f>IF(B162+B163=2,MAX($F$2:F161)+1,"")</f>
        <v>80</v>
      </c>
      <c r="G162" s="217">
        <f>IF(MAX(E162:E163)&gt;=1,INDEX(A162:A163,MATCH(0,E162:E163,0)),"")</f>
        <v>246</v>
      </c>
      <c r="H162" s="220">
        <v>41</v>
      </c>
      <c r="I162" s="217">
        <f>IF(MAX(E162:E165)&gt;=2,INDEX(A162:A165,MATCH(1,E162:E165,0)),"")</f>
        <v>139</v>
      </c>
      <c r="J162" s="220">
        <v>21</v>
      </c>
      <c r="K162" s="217">
        <f>IF(MAX(E162:E169)&gt;=3,INDEX(A162:A169,MATCH(2,E162:E169,0)),"")</f>
        <v>54</v>
      </c>
      <c r="L162" s="220">
        <v>11</v>
      </c>
      <c r="M162" s="217">
        <f>IF(MAX(E162:E177)&gt;=4,INDEX(A162:A177,MATCH(3,E162:E177,0)),"")</f>
        <v>22</v>
      </c>
      <c r="N162" s="220">
        <v>6</v>
      </c>
      <c r="O162" s="217">
        <f>IF(MAX(E162:E193)&gt;=5,INDEX(A162:A193,MATCH(4,E162:E193,0)),"")</f>
        <v>6</v>
      </c>
      <c r="P162" s="220"/>
      <c r="Q162" s="217"/>
      <c r="AS162" s="2"/>
    </row>
    <row r="163" spans="1:45" ht="13.5" customHeight="1">
      <c r="A163" s="43">
        <v>246</v>
      </c>
      <c r="B163" s="43">
        <f>COUNTIF('名簿'!$A$1:$A$273,'勝ち上がり'!A163)</f>
        <v>1</v>
      </c>
      <c r="C163" s="43">
        <f>IF(B162+B163=2,0,1)</f>
        <v>0</v>
      </c>
      <c r="D163" s="43">
        <f>IF(ISERROR(VLOOKUP(A163,'名簿'!$A$1:$D$273,4,FALSE))=TRUE,-99,VLOOKUP(A163,'名簿'!$A$1:$D$273,4,FALSE))</f>
        <v>0</v>
      </c>
      <c r="E163" s="43">
        <f t="shared" si="4"/>
        <v>0</v>
      </c>
      <c r="F163" s="220"/>
      <c r="G163" s="217"/>
      <c r="H163" s="220"/>
      <c r="I163" s="217"/>
      <c r="J163" s="220"/>
      <c r="K163" s="217"/>
      <c r="L163" s="220"/>
      <c r="M163" s="217"/>
      <c r="N163" s="220"/>
      <c r="O163" s="217"/>
      <c r="P163" s="220"/>
      <c r="Q163" s="217"/>
      <c r="AS163" s="2"/>
    </row>
    <row r="164" spans="1:45" ht="13.5" customHeight="1">
      <c r="A164" s="43">
        <v>139</v>
      </c>
      <c r="B164" s="43">
        <f>COUNTIF('名簿'!$A$1:$A$273,'勝ち上がり'!A164)</f>
        <v>1</v>
      </c>
      <c r="C164" s="43">
        <f>IF(B164+B165=2,0,1)</f>
        <v>0</v>
      </c>
      <c r="D164" s="43">
        <f>IF(ISERROR(VLOOKUP(A164,'名簿'!$A$1:$D$273,4,FALSE))=TRUE,-99,VLOOKUP(A164,'名簿'!$A$1:$D$273,4,FALSE))</f>
        <v>1</v>
      </c>
      <c r="E164" s="43">
        <f t="shared" si="4"/>
        <v>1</v>
      </c>
      <c r="F164" s="220">
        <f>IF(B164+B165=2,MAX($F$2:F163)+1,"")</f>
        <v>81</v>
      </c>
      <c r="G164" s="217">
        <f>IF(MAX(E164:E165)&gt;=1,INDEX(A164:A165,MATCH(0,E164:E165,0)),"")</f>
        <v>118</v>
      </c>
      <c r="H164" s="220"/>
      <c r="I164" s="217"/>
      <c r="J164" s="220"/>
      <c r="K164" s="217"/>
      <c r="L164" s="220"/>
      <c r="M164" s="217"/>
      <c r="N164" s="220"/>
      <c r="O164" s="217"/>
      <c r="P164" s="220"/>
      <c r="Q164" s="217"/>
      <c r="AS164" s="2"/>
    </row>
    <row r="165" spans="1:45" ht="13.5" customHeight="1">
      <c r="A165" s="43">
        <v>118</v>
      </c>
      <c r="B165" s="43">
        <f>COUNTIF('名簿'!$A$1:$A$273,'勝ち上がり'!A165)</f>
        <v>1</v>
      </c>
      <c r="C165" s="43">
        <f>IF(B164+B165=2,0,1)</f>
        <v>0</v>
      </c>
      <c r="D165" s="43">
        <f>IF(ISERROR(VLOOKUP(A165,'名簿'!$A$1:$D$273,4,FALSE))=TRUE,-99,VLOOKUP(A165,'名簿'!$A$1:$D$273,4,FALSE))</f>
        <v>0</v>
      </c>
      <c r="E165" s="43">
        <f t="shared" si="4"/>
        <v>0</v>
      </c>
      <c r="F165" s="220"/>
      <c r="G165" s="217"/>
      <c r="H165" s="220"/>
      <c r="I165" s="217"/>
      <c r="J165" s="220"/>
      <c r="K165" s="217"/>
      <c r="L165" s="220"/>
      <c r="M165" s="217"/>
      <c r="N165" s="220"/>
      <c r="O165" s="217"/>
      <c r="P165" s="220"/>
      <c r="Q165" s="217"/>
      <c r="AS165" s="2"/>
    </row>
    <row r="166" spans="1:45" ht="13.5">
      <c r="A166" s="43">
        <v>75</v>
      </c>
      <c r="B166" s="43">
        <f>COUNTIF('名簿'!$A$1:$A$273,'勝ち上がり'!A166)</f>
        <v>1</v>
      </c>
      <c r="C166" s="43">
        <f>IF(B166+B167=2,0,1)</f>
        <v>0</v>
      </c>
      <c r="D166" s="43">
        <f>IF(ISERROR(VLOOKUP(A166,'名簿'!$A$1:$D$273,4,FALSE))=TRUE,-99,VLOOKUP(A166,'名簿'!$A$1:$D$273,4,FALSE))</f>
        <v>1</v>
      </c>
      <c r="E166" s="43">
        <f t="shared" si="4"/>
        <v>1</v>
      </c>
      <c r="F166" s="220">
        <f>IF(B166+B167=2,MAX($F$2:F165)+1,"")</f>
        <v>82</v>
      </c>
      <c r="G166" s="217">
        <f>IF(MAX(E166:E167)&gt;=1,INDEX(A166:A167,MATCH(0,E166:E167,0)),"")</f>
        <v>182</v>
      </c>
      <c r="H166" s="220">
        <v>42</v>
      </c>
      <c r="I166" s="217">
        <f>IF(MAX(E166:E169)&gt;=2,INDEX(A166:A169,MATCH(1,E166:E169,0)),"")</f>
        <v>75</v>
      </c>
      <c r="J166" s="220"/>
      <c r="K166" s="217"/>
      <c r="L166" s="220"/>
      <c r="M166" s="217"/>
      <c r="N166" s="220"/>
      <c r="O166" s="217"/>
      <c r="P166" s="220"/>
      <c r="Q166" s="217"/>
      <c r="AS166" s="2"/>
    </row>
    <row r="167" spans="1:45" ht="13.5">
      <c r="A167" s="43">
        <v>182</v>
      </c>
      <c r="B167" s="43">
        <f>COUNTIF('名簿'!$A$1:$A$273,'勝ち上がり'!A167)</f>
        <v>1</v>
      </c>
      <c r="C167" s="43">
        <f>IF(B166+B167=2,0,1)</f>
        <v>0</v>
      </c>
      <c r="D167" s="43">
        <f>IF(ISERROR(VLOOKUP(A167,'名簿'!$A$1:$D$273,4,FALSE))=TRUE,-99,VLOOKUP(A167,'名簿'!$A$1:$D$273,4,FALSE))</f>
        <v>0</v>
      </c>
      <c r="E167" s="43">
        <f t="shared" si="4"/>
        <v>0</v>
      </c>
      <c r="F167" s="220"/>
      <c r="G167" s="217"/>
      <c r="H167" s="220"/>
      <c r="I167" s="217"/>
      <c r="J167" s="220"/>
      <c r="K167" s="217"/>
      <c r="L167" s="220"/>
      <c r="M167" s="217"/>
      <c r="N167" s="220"/>
      <c r="O167" s="217"/>
      <c r="P167" s="220"/>
      <c r="Q167" s="217"/>
      <c r="AS167" s="2"/>
    </row>
    <row r="168" spans="1:45" ht="13.5">
      <c r="A168" s="43">
        <v>203</v>
      </c>
      <c r="B168" s="43">
        <f>COUNTIF('名簿'!$A$1:$A$273,'勝ち上がり'!A168)</f>
        <v>1</v>
      </c>
      <c r="C168" s="43">
        <f>IF(B168+B169=2,0,1)</f>
        <v>0</v>
      </c>
      <c r="D168" s="43">
        <f>IF(ISERROR(VLOOKUP(A168,'名簿'!$A$1:$D$273,4,FALSE))=TRUE,-99,VLOOKUP(A168,'名簿'!$A$1:$D$273,4,FALSE))</f>
        <v>0</v>
      </c>
      <c r="E168" s="43">
        <f t="shared" si="4"/>
        <v>0</v>
      </c>
      <c r="F168" s="220">
        <f>IF(B168+B169=2,MAX($F$2:F167)+1,"")</f>
        <v>83</v>
      </c>
      <c r="G168" s="217">
        <f>IF(MAX(E168:E169)&gt;=1,INDEX(A168:A169,MATCH(0,E168:E169,0)),"")</f>
        <v>203</v>
      </c>
      <c r="H168" s="220"/>
      <c r="I168" s="217"/>
      <c r="J168" s="220"/>
      <c r="K168" s="217"/>
      <c r="L168" s="220"/>
      <c r="M168" s="217"/>
      <c r="N168" s="220"/>
      <c r="O168" s="217"/>
      <c r="P168" s="220"/>
      <c r="Q168" s="217"/>
      <c r="AS168" s="2"/>
    </row>
    <row r="169" spans="1:45" ht="13.5">
      <c r="A169" s="43">
        <v>54</v>
      </c>
      <c r="B169" s="43">
        <f>COUNTIF('名簿'!$A$1:$A$273,'勝ち上がり'!A169)</f>
        <v>1</v>
      </c>
      <c r="C169" s="43">
        <f>IF(B168+B169=2,0,1)</f>
        <v>0</v>
      </c>
      <c r="D169" s="43">
        <f>IF(ISERROR(VLOOKUP(A169,'名簿'!$A$1:$D$273,4,FALSE))=TRUE,-99,VLOOKUP(A169,'名簿'!$A$1:$D$273,4,FALSE))</f>
        <v>2</v>
      </c>
      <c r="E169" s="43">
        <f t="shared" si="4"/>
        <v>2</v>
      </c>
      <c r="F169" s="220"/>
      <c r="G169" s="217"/>
      <c r="H169" s="220"/>
      <c r="I169" s="217"/>
      <c r="J169" s="220"/>
      <c r="K169" s="217"/>
      <c r="L169" s="220"/>
      <c r="M169" s="217"/>
      <c r="N169" s="220"/>
      <c r="O169" s="217"/>
      <c r="P169" s="220"/>
      <c r="Q169" s="217"/>
      <c r="AS169" s="2"/>
    </row>
    <row r="170" spans="1:45" ht="13.5">
      <c r="A170" s="43">
        <v>43</v>
      </c>
      <c r="B170" s="43">
        <f>COUNTIF('名簿'!$A$1:$A$273,'勝ち上がり'!A170)</f>
        <v>1</v>
      </c>
      <c r="C170" s="43">
        <f>IF(B170+B171=2,0,1)</f>
        <v>0</v>
      </c>
      <c r="D170" s="43">
        <f>IF(ISERROR(VLOOKUP(A170,'名簿'!$A$1:$D$273,4,FALSE))=TRUE,-99,VLOOKUP(A170,'名簿'!$A$1:$D$273,4,FALSE))</f>
        <v>2</v>
      </c>
      <c r="E170" s="43">
        <f t="shared" si="4"/>
        <v>2</v>
      </c>
      <c r="F170" s="220">
        <f>IF(B170+B171=2,MAX($F$2:F169)+1,"")</f>
        <v>84</v>
      </c>
      <c r="G170" s="217">
        <f>IF(MAX(E170:E171)&gt;=1,INDEX(A170:A171,MATCH(0,E170:E171,0)),"")</f>
        <v>214</v>
      </c>
      <c r="H170" s="220">
        <v>43</v>
      </c>
      <c r="I170" s="217">
        <f>IF(MAX(E170:E173)&gt;=2,INDEX(A170:A173,MATCH(1,E170:E173,0)),"")</f>
        <v>171</v>
      </c>
      <c r="J170" s="220">
        <v>22</v>
      </c>
      <c r="K170" s="217">
        <f>IF(MAX(E170:E177)&gt;=3,INDEX(A170:A177,MATCH(2,E170:E177,0)),"")</f>
        <v>43</v>
      </c>
      <c r="L170" s="220"/>
      <c r="M170" s="217"/>
      <c r="N170" s="220"/>
      <c r="O170" s="217"/>
      <c r="P170" s="220"/>
      <c r="Q170" s="217"/>
      <c r="AS170" s="2"/>
    </row>
    <row r="171" spans="1:45" ht="13.5">
      <c r="A171" s="43">
        <v>214</v>
      </c>
      <c r="B171" s="43">
        <f>COUNTIF('名簿'!$A$1:$A$273,'勝ち上がり'!A171)</f>
        <v>1</v>
      </c>
      <c r="C171" s="43">
        <f>IF(B170+B171=2,0,1)</f>
        <v>0</v>
      </c>
      <c r="D171" s="43">
        <f>IF(ISERROR(VLOOKUP(A171,'名簿'!$A$1:$D$273,4,FALSE))=TRUE,-99,VLOOKUP(A171,'名簿'!$A$1:$D$273,4,FALSE))</f>
        <v>0</v>
      </c>
      <c r="E171" s="43">
        <f t="shared" si="4"/>
        <v>0</v>
      </c>
      <c r="F171" s="220"/>
      <c r="G171" s="217"/>
      <c r="H171" s="220"/>
      <c r="I171" s="217"/>
      <c r="J171" s="220"/>
      <c r="K171" s="217"/>
      <c r="L171" s="220"/>
      <c r="M171" s="217"/>
      <c r="N171" s="220"/>
      <c r="O171" s="217"/>
      <c r="P171" s="220"/>
      <c r="Q171" s="217"/>
      <c r="AS171" s="2"/>
    </row>
    <row r="172" spans="1:45" ht="13.5">
      <c r="A172" s="43">
        <v>171</v>
      </c>
      <c r="B172" s="43">
        <f>COUNTIF('名簿'!$A$1:$A$273,'勝ち上がり'!A172)</f>
        <v>1</v>
      </c>
      <c r="C172" s="43">
        <f>IF(B172+B173=2,0,1)</f>
        <v>0</v>
      </c>
      <c r="D172" s="43">
        <f>IF(ISERROR(VLOOKUP(A172,'名簿'!$A$1:$D$273,4,FALSE))=TRUE,-99,VLOOKUP(A172,'名簿'!$A$1:$D$273,4,FALSE))</f>
        <v>1</v>
      </c>
      <c r="E172" s="43">
        <f t="shared" si="4"/>
        <v>1</v>
      </c>
      <c r="F172" s="220">
        <f>IF(B172+B173=2,MAX($F$2:F171)+1,"")</f>
        <v>85</v>
      </c>
      <c r="G172" s="217">
        <f>IF(MAX(E172:E173)&gt;=1,INDEX(A172:A173,MATCH(0,E172:E173,0)),"")</f>
        <v>86</v>
      </c>
      <c r="H172" s="220"/>
      <c r="I172" s="217"/>
      <c r="J172" s="220"/>
      <c r="K172" s="217"/>
      <c r="L172" s="220"/>
      <c r="M172" s="217"/>
      <c r="N172" s="220"/>
      <c r="O172" s="217"/>
      <c r="P172" s="220"/>
      <c r="Q172" s="217"/>
      <c r="AS172" s="2"/>
    </row>
    <row r="173" spans="1:45" ht="13.5">
      <c r="A173" s="43">
        <v>86</v>
      </c>
      <c r="B173" s="43">
        <f>COUNTIF('名簿'!$A$1:$A$273,'勝ち上がり'!A173)</f>
        <v>1</v>
      </c>
      <c r="C173" s="43">
        <f>IF(B172+B173=2,0,1)</f>
        <v>0</v>
      </c>
      <c r="D173" s="43">
        <f>IF(ISERROR(VLOOKUP(A173,'名簿'!$A$1:$D$273,4,FALSE))=TRUE,-99,VLOOKUP(A173,'名簿'!$A$1:$D$273,4,FALSE))</f>
        <v>0</v>
      </c>
      <c r="E173" s="43">
        <f t="shared" si="4"/>
        <v>0</v>
      </c>
      <c r="F173" s="220"/>
      <c r="G173" s="217"/>
      <c r="H173" s="220"/>
      <c r="I173" s="217"/>
      <c r="J173" s="220"/>
      <c r="K173" s="217"/>
      <c r="L173" s="220"/>
      <c r="M173" s="217"/>
      <c r="N173" s="220"/>
      <c r="O173" s="217"/>
      <c r="P173" s="220"/>
      <c r="Q173" s="217"/>
      <c r="AS173" s="2"/>
    </row>
    <row r="174" spans="1:45" ht="13.5">
      <c r="A174" s="43">
        <v>107</v>
      </c>
      <c r="B174" s="43">
        <f>COUNTIF('名簿'!$A$1:$A$273,'勝ち上がり'!A174)</f>
        <v>1</v>
      </c>
      <c r="C174" s="43">
        <f>IF(B174+B175=2,0,1)</f>
        <v>0</v>
      </c>
      <c r="D174" s="43">
        <f>IF(ISERROR(VLOOKUP(A174,'名簿'!$A$1:$D$273,4,FALSE))=TRUE,-99,VLOOKUP(A174,'名簿'!$A$1:$D$273,4,FALSE))</f>
        <v>1</v>
      </c>
      <c r="E174" s="43">
        <f t="shared" si="4"/>
        <v>1</v>
      </c>
      <c r="F174" s="220">
        <f>IF(B174+B175=2,MAX($F$2:F173)+1,"")</f>
        <v>86</v>
      </c>
      <c r="G174" s="217">
        <f>IF(MAX(E174:E175)&gt;=1,INDEX(A174:A175,MATCH(0,E174:E175,0)),"")</f>
        <v>150</v>
      </c>
      <c r="H174" s="220">
        <v>44</v>
      </c>
      <c r="I174" s="217">
        <f>IF(MAX(E174:E177)&gt;=2,INDEX(A174:A177,MATCH(1,E174:E177,0)),"")</f>
        <v>107</v>
      </c>
      <c r="J174" s="220"/>
      <c r="K174" s="217"/>
      <c r="L174" s="220"/>
      <c r="M174" s="217"/>
      <c r="N174" s="220"/>
      <c r="O174" s="217"/>
      <c r="P174" s="220"/>
      <c r="Q174" s="217"/>
      <c r="AS174" s="2"/>
    </row>
    <row r="175" spans="1:45" ht="13.5">
      <c r="A175" s="43">
        <v>150</v>
      </c>
      <c r="B175" s="43">
        <f>COUNTIF('名簿'!$A$1:$A$273,'勝ち上がり'!A175)</f>
        <v>1</v>
      </c>
      <c r="C175" s="43">
        <f>IF(B174+B175=2,0,1)</f>
        <v>0</v>
      </c>
      <c r="D175" s="43">
        <f>IF(ISERROR(VLOOKUP(A175,'名簿'!$A$1:$D$273,4,FALSE))=TRUE,-99,VLOOKUP(A175,'名簿'!$A$1:$D$273,4,FALSE))</f>
        <v>0</v>
      </c>
      <c r="E175" s="43">
        <f t="shared" si="4"/>
        <v>0</v>
      </c>
      <c r="F175" s="220"/>
      <c r="G175" s="217"/>
      <c r="H175" s="220"/>
      <c r="I175" s="217"/>
      <c r="J175" s="220"/>
      <c r="K175" s="217"/>
      <c r="L175" s="220"/>
      <c r="M175" s="217"/>
      <c r="N175" s="220"/>
      <c r="O175" s="217"/>
      <c r="P175" s="220"/>
      <c r="Q175" s="217"/>
      <c r="AS175" s="2"/>
    </row>
    <row r="176" spans="1:45" ht="13.5">
      <c r="A176" s="43">
        <v>235</v>
      </c>
      <c r="B176" s="43">
        <f>COUNTIF('名簿'!$A$1:$A$273,'勝ち上がり'!A176)</f>
        <v>1</v>
      </c>
      <c r="C176" s="43">
        <f>IF(B176+B177=2,0,1)</f>
        <v>0</v>
      </c>
      <c r="D176" s="43">
        <f>IF(ISERROR(VLOOKUP(A176,'名簿'!$A$1:$D$273,4,FALSE))=TRUE,-99,VLOOKUP(A176,'名簿'!$A$1:$D$273,4,FALSE))</f>
        <v>0</v>
      </c>
      <c r="E176" s="43">
        <f t="shared" si="4"/>
        <v>0</v>
      </c>
      <c r="F176" s="220">
        <f>IF(B176+B177=2,MAX($F$2:F175)+1,"")</f>
        <v>87</v>
      </c>
      <c r="G176" s="217">
        <f>IF(MAX(E176:E177)&gt;=1,INDEX(A176:A177,MATCH(0,E176:E177,0)),"")</f>
        <v>235</v>
      </c>
      <c r="H176" s="220"/>
      <c r="I176" s="217"/>
      <c r="J176" s="220"/>
      <c r="K176" s="217"/>
      <c r="L176" s="220"/>
      <c r="M176" s="217"/>
      <c r="N176" s="220"/>
      <c r="O176" s="217"/>
      <c r="P176" s="220"/>
      <c r="Q176" s="217"/>
      <c r="AS176" s="2"/>
    </row>
    <row r="177" spans="1:45" ht="13.5">
      <c r="A177" s="43">
        <v>22</v>
      </c>
      <c r="B177" s="43">
        <f>COUNTIF('名簿'!$A$1:$A$273,'勝ち上がり'!A177)</f>
        <v>1</v>
      </c>
      <c r="C177" s="43">
        <f>IF(B176+B177=2,0,1)</f>
        <v>0</v>
      </c>
      <c r="D177" s="43">
        <f>IF(ISERROR(VLOOKUP(A177,'名簿'!$A$1:$D$273,4,FALSE))=TRUE,-99,VLOOKUP(A177,'名簿'!$A$1:$D$273,4,FALSE))</f>
        <v>3</v>
      </c>
      <c r="E177" s="43">
        <f t="shared" si="4"/>
        <v>3</v>
      </c>
      <c r="F177" s="220"/>
      <c r="G177" s="217"/>
      <c r="H177" s="220"/>
      <c r="I177" s="217"/>
      <c r="J177" s="220"/>
      <c r="K177" s="217"/>
      <c r="L177" s="220"/>
      <c r="M177" s="217"/>
      <c r="N177" s="220"/>
      <c r="O177" s="217"/>
      <c r="P177" s="220"/>
      <c r="Q177" s="217"/>
      <c r="AS177" s="2"/>
    </row>
    <row r="178" spans="1:45" ht="13.5">
      <c r="A178" s="43">
        <v>27</v>
      </c>
      <c r="B178" s="43">
        <f>COUNTIF('名簿'!$A$1:$A$273,'勝ち上がり'!A178)</f>
        <v>1</v>
      </c>
      <c r="C178" s="43">
        <f>IF(B178+B179=2,0,1)</f>
        <v>0</v>
      </c>
      <c r="D178" s="43">
        <f>IF(ISERROR(VLOOKUP(A178,'名簿'!$A$1:$D$273,4,FALSE))=TRUE,-99,VLOOKUP(A178,'名簿'!$A$1:$D$273,4,FALSE))</f>
        <v>3</v>
      </c>
      <c r="E178" s="43">
        <f t="shared" si="4"/>
        <v>3</v>
      </c>
      <c r="F178" s="220">
        <f>IF(B178+B179=2,MAX($F$2:F177)+1,"")</f>
        <v>88</v>
      </c>
      <c r="G178" s="217">
        <f>IF(MAX(E178:E179)&gt;=1,INDEX(A178:A179,MATCH(0,E178:E179,0)),"")</f>
        <v>230</v>
      </c>
      <c r="H178" s="220">
        <v>45</v>
      </c>
      <c r="I178" s="217">
        <f>IF(MAX(E178:E181)&gt;=2,INDEX(A178:A181,MATCH(1,E178:E181,0)),"")</f>
        <v>102</v>
      </c>
      <c r="J178" s="220">
        <v>23</v>
      </c>
      <c r="K178" s="217">
        <f>IF(MAX(E178:E185)&gt;=3,INDEX(A178:A185,MATCH(2,E178:E185,0)),"")</f>
        <v>38</v>
      </c>
      <c r="L178" s="220">
        <v>12</v>
      </c>
      <c r="M178" s="217">
        <f>IF(MAX(E178:E193)&gt;=4,INDEX(A178:A193,MATCH(3,E178:E193,0)),"")</f>
        <v>27</v>
      </c>
      <c r="N178" s="220"/>
      <c r="O178" s="217"/>
      <c r="P178" s="220"/>
      <c r="Q178" s="217"/>
      <c r="AS178" s="2"/>
    </row>
    <row r="179" spans="1:45" ht="13.5">
      <c r="A179" s="43">
        <v>230</v>
      </c>
      <c r="B179" s="43">
        <f>COUNTIF('名簿'!$A$1:$A$273,'勝ち上がり'!A179)</f>
        <v>1</v>
      </c>
      <c r="C179" s="43">
        <f>IF(B178+B179=2,0,1)</f>
        <v>0</v>
      </c>
      <c r="D179" s="43">
        <f>IF(ISERROR(VLOOKUP(A179,'名簿'!$A$1:$D$273,4,FALSE))=TRUE,-99,VLOOKUP(A179,'名簿'!$A$1:$D$273,4,FALSE))</f>
        <v>0</v>
      </c>
      <c r="E179" s="43">
        <f t="shared" si="4"/>
        <v>0</v>
      </c>
      <c r="F179" s="220"/>
      <c r="G179" s="217"/>
      <c r="H179" s="220"/>
      <c r="I179" s="217"/>
      <c r="J179" s="220"/>
      <c r="K179" s="217"/>
      <c r="L179" s="220"/>
      <c r="M179" s="217"/>
      <c r="N179" s="220"/>
      <c r="O179" s="217"/>
      <c r="P179" s="220"/>
      <c r="Q179" s="217"/>
      <c r="AS179" s="2"/>
    </row>
    <row r="180" spans="1:45" ht="13.5">
      <c r="A180" s="43">
        <v>155</v>
      </c>
      <c r="B180" s="43">
        <f>COUNTIF('名簿'!$A$1:$A$273,'勝ち上がり'!A180)</f>
        <v>1</v>
      </c>
      <c r="C180" s="43">
        <f>IF(B180+B181=2,0,1)</f>
        <v>0</v>
      </c>
      <c r="D180" s="43">
        <f>IF(ISERROR(VLOOKUP(A180,'名簿'!$A$1:$D$273,4,FALSE))=TRUE,-99,VLOOKUP(A180,'名簿'!$A$1:$D$273,4,FALSE))</f>
        <v>0</v>
      </c>
      <c r="E180" s="43">
        <f t="shared" si="4"/>
        <v>0</v>
      </c>
      <c r="F180" s="220">
        <f>IF(B180+B181=2,MAX($F$2:F179)+1,"")</f>
        <v>89</v>
      </c>
      <c r="G180" s="217">
        <f>IF(MAX(E180:E181)&gt;=1,INDEX(A180:A181,MATCH(0,E180:E181,0)),"")</f>
        <v>155</v>
      </c>
      <c r="H180" s="220"/>
      <c r="I180" s="217"/>
      <c r="J180" s="220"/>
      <c r="K180" s="217"/>
      <c r="L180" s="220"/>
      <c r="M180" s="217"/>
      <c r="N180" s="220"/>
      <c r="O180" s="217"/>
      <c r="P180" s="220"/>
      <c r="Q180" s="217"/>
      <c r="AS180" s="2"/>
    </row>
    <row r="181" spans="1:45" ht="13.5">
      <c r="A181" s="43">
        <v>102</v>
      </c>
      <c r="B181" s="43">
        <f>COUNTIF('名簿'!$A$1:$A$273,'勝ち上がり'!A181)</f>
        <v>1</v>
      </c>
      <c r="C181" s="43">
        <f>IF(B180+B181=2,0,1)</f>
        <v>0</v>
      </c>
      <c r="D181" s="43">
        <f>IF(ISERROR(VLOOKUP(A181,'名簿'!$A$1:$D$273,4,FALSE))=TRUE,-99,VLOOKUP(A181,'名簿'!$A$1:$D$273,4,FALSE))</f>
        <v>1</v>
      </c>
      <c r="E181" s="43">
        <f t="shared" si="4"/>
        <v>1</v>
      </c>
      <c r="F181" s="220"/>
      <c r="G181" s="217"/>
      <c r="H181" s="220"/>
      <c r="I181" s="217"/>
      <c r="J181" s="220"/>
      <c r="K181" s="217"/>
      <c r="L181" s="220"/>
      <c r="M181" s="217"/>
      <c r="N181" s="220"/>
      <c r="O181" s="217"/>
      <c r="P181" s="220"/>
      <c r="Q181" s="217"/>
      <c r="AS181" s="2"/>
    </row>
    <row r="182" spans="1:45" ht="13.5">
      <c r="A182" s="43">
        <v>91</v>
      </c>
      <c r="B182" s="43">
        <f>COUNTIF('名簿'!$A$1:$A$273,'勝ち上がり'!A182)</f>
        <v>1</v>
      </c>
      <c r="C182" s="43">
        <f>IF(B182+B183=2,0,1)</f>
        <v>0</v>
      </c>
      <c r="D182" s="43">
        <f>IF(ISERROR(VLOOKUP(A182,'名簿'!$A$1:$D$273,4,FALSE))=TRUE,-99,VLOOKUP(A182,'名簿'!$A$1:$D$273,4,FALSE))</f>
        <v>0</v>
      </c>
      <c r="E182" s="43">
        <f t="shared" si="4"/>
        <v>0</v>
      </c>
      <c r="F182" s="220">
        <f>IF(B182+B183=2,MAX($F$2:F181)+1,"")</f>
        <v>90</v>
      </c>
      <c r="G182" s="217">
        <f>IF(MAX(E182:E183)&gt;=1,INDEX(A182:A183,MATCH(0,E182:E183,0)),"")</f>
        <v>91</v>
      </c>
      <c r="H182" s="220">
        <v>46</v>
      </c>
      <c r="I182" s="217">
        <f>IF(MAX(E182:E185)&gt;=2,INDEX(A182:A185,MATCH(1,E182:E185,0)),"")</f>
        <v>166</v>
      </c>
      <c r="J182" s="220"/>
      <c r="K182" s="217"/>
      <c r="L182" s="220"/>
      <c r="M182" s="217"/>
      <c r="N182" s="220"/>
      <c r="O182" s="217"/>
      <c r="P182" s="220"/>
      <c r="Q182" s="217"/>
      <c r="AS182" s="2"/>
    </row>
    <row r="183" spans="1:45" ht="13.5">
      <c r="A183" s="43">
        <v>166</v>
      </c>
      <c r="B183" s="43">
        <f>COUNTIF('名簿'!$A$1:$A$273,'勝ち上がり'!A183)</f>
        <v>1</v>
      </c>
      <c r="C183" s="43">
        <f>IF(B182+B183=2,0,1)</f>
        <v>0</v>
      </c>
      <c r="D183" s="43">
        <f>IF(ISERROR(VLOOKUP(A183,'名簿'!$A$1:$D$273,4,FALSE))=TRUE,-99,VLOOKUP(A183,'名簿'!$A$1:$D$273,4,FALSE))</f>
        <v>1</v>
      </c>
      <c r="E183" s="43">
        <f t="shared" si="4"/>
        <v>1</v>
      </c>
      <c r="F183" s="220"/>
      <c r="G183" s="217"/>
      <c r="H183" s="220"/>
      <c r="I183" s="217"/>
      <c r="J183" s="220"/>
      <c r="K183" s="217"/>
      <c r="L183" s="220"/>
      <c r="M183" s="217"/>
      <c r="N183" s="220"/>
      <c r="O183" s="217"/>
      <c r="P183" s="220"/>
      <c r="Q183" s="217"/>
      <c r="AS183" s="2"/>
    </row>
    <row r="184" spans="1:45" ht="13.5">
      <c r="A184" s="43">
        <v>219</v>
      </c>
      <c r="B184" s="43">
        <f>COUNTIF('名簿'!$A$1:$A$273,'勝ち上がり'!A184)</f>
        <v>1</v>
      </c>
      <c r="C184" s="43">
        <f>IF(B184+B185=2,0,1)</f>
        <v>0</v>
      </c>
      <c r="D184" s="43">
        <f>IF(ISERROR(VLOOKUP(A184,'名簿'!$A$1:$D$273,4,FALSE))=TRUE,-99,VLOOKUP(A184,'名簿'!$A$1:$D$273,4,FALSE))</f>
        <v>0</v>
      </c>
      <c r="E184" s="43">
        <f t="shared" si="4"/>
        <v>0</v>
      </c>
      <c r="F184" s="220">
        <f>IF(B184+B185=2,MAX($F$2:F183)+1,"")</f>
        <v>91</v>
      </c>
      <c r="G184" s="217">
        <f>IF(MAX(E184:E185)&gt;=1,INDEX(A184:A185,MATCH(0,E184:E185,0)),"")</f>
        <v>219</v>
      </c>
      <c r="H184" s="220"/>
      <c r="I184" s="217"/>
      <c r="J184" s="220"/>
      <c r="K184" s="217"/>
      <c r="L184" s="220"/>
      <c r="M184" s="217"/>
      <c r="N184" s="220"/>
      <c r="O184" s="217"/>
      <c r="P184" s="220"/>
      <c r="Q184" s="217"/>
      <c r="AS184" s="2"/>
    </row>
    <row r="185" spans="1:45" ht="13.5">
      <c r="A185" s="43">
        <v>38</v>
      </c>
      <c r="B185" s="43">
        <f>COUNTIF('名簿'!$A$1:$A$273,'勝ち上がり'!A185)</f>
        <v>1</v>
      </c>
      <c r="C185" s="43">
        <f>IF(B184+B185=2,0,1)</f>
        <v>0</v>
      </c>
      <c r="D185" s="43">
        <f>IF(ISERROR(VLOOKUP(A185,'名簿'!$A$1:$D$273,4,FALSE))=TRUE,-99,VLOOKUP(A185,'名簿'!$A$1:$D$273,4,FALSE))</f>
        <v>2</v>
      </c>
      <c r="E185" s="43">
        <f t="shared" si="4"/>
        <v>2</v>
      </c>
      <c r="F185" s="220"/>
      <c r="G185" s="217"/>
      <c r="H185" s="220"/>
      <c r="I185" s="217"/>
      <c r="J185" s="220"/>
      <c r="K185" s="217"/>
      <c r="L185" s="220"/>
      <c r="M185" s="217"/>
      <c r="N185" s="220"/>
      <c r="O185" s="217"/>
      <c r="P185" s="220"/>
      <c r="Q185" s="217"/>
      <c r="AS185" s="2"/>
    </row>
    <row r="186" spans="1:45" ht="13.5">
      <c r="A186" s="43">
        <v>59</v>
      </c>
      <c r="B186" s="43">
        <f>COUNTIF('名簿'!$A$1:$A$273,'勝ち上がり'!A186)</f>
        <v>1</v>
      </c>
      <c r="C186" s="43">
        <f>IF(B186+B187=2,0,1)</f>
        <v>0</v>
      </c>
      <c r="D186" s="43">
        <f>IF(ISERROR(VLOOKUP(A186,'名簿'!$A$1:$D$273,4,FALSE))=TRUE,-99,VLOOKUP(A186,'名簿'!$A$1:$D$273,4,FALSE))</f>
        <v>0</v>
      </c>
      <c r="E186" s="43">
        <f t="shared" si="4"/>
        <v>0</v>
      </c>
      <c r="F186" s="220">
        <f>IF(B186+B187=2,MAX($F$2:F185)+1,"")</f>
        <v>92</v>
      </c>
      <c r="G186" s="217">
        <f>IF(MAX(E186:E187)&gt;=1,INDEX(A186:A187,MATCH(0,E186:E187,0)),"")</f>
        <v>59</v>
      </c>
      <c r="H186" s="220">
        <v>47</v>
      </c>
      <c r="I186" s="217">
        <f>IF(MAX(E186:E189)&gt;=2,INDEX(A186:A189,MATCH(1,E186:E189,0)),"")</f>
        <v>70</v>
      </c>
      <c r="J186" s="220">
        <v>24</v>
      </c>
      <c r="K186" s="217">
        <f>IF(MAX(E186:E193)&gt;=3,INDEX(A186:A193,MATCH(2,E186:E193,0)),"")</f>
        <v>198</v>
      </c>
      <c r="L186" s="220"/>
      <c r="M186" s="217"/>
      <c r="N186" s="220"/>
      <c r="O186" s="217"/>
      <c r="P186" s="220"/>
      <c r="Q186" s="217"/>
      <c r="AS186" s="2"/>
    </row>
    <row r="187" spans="1:45" ht="13.5">
      <c r="A187" s="43">
        <v>198</v>
      </c>
      <c r="B187" s="43">
        <f>COUNTIF('名簿'!$A$1:$A$273,'勝ち上がり'!A187)</f>
        <v>1</v>
      </c>
      <c r="C187" s="43">
        <f>IF(B186+B187=2,0,1)</f>
        <v>0</v>
      </c>
      <c r="D187" s="43">
        <f>IF(ISERROR(VLOOKUP(A187,'名簿'!$A$1:$D$273,4,FALSE))=TRUE,-99,VLOOKUP(A187,'名簿'!$A$1:$D$273,4,FALSE))</f>
        <v>2</v>
      </c>
      <c r="E187" s="43">
        <f t="shared" si="4"/>
        <v>2</v>
      </c>
      <c r="F187" s="220"/>
      <c r="G187" s="217"/>
      <c r="H187" s="220"/>
      <c r="I187" s="217"/>
      <c r="J187" s="220"/>
      <c r="K187" s="217"/>
      <c r="L187" s="220"/>
      <c r="M187" s="217"/>
      <c r="N187" s="220"/>
      <c r="O187" s="217"/>
      <c r="P187" s="220"/>
      <c r="Q187" s="217"/>
      <c r="AS187" s="2"/>
    </row>
    <row r="188" spans="1:45" ht="13.5">
      <c r="A188" s="43">
        <v>187</v>
      </c>
      <c r="B188" s="43">
        <f>COUNTIF('名簿'!$A$1:$A$273,'勝ち上がり'!A188)</f>
        <v>1</v>
      </c>
      <c r="C188" s="43">
        <f>IF(B188+B189=2,0,1)</f>
        <v>0</v>
      </c>
      <c r="D188" s="43">
        <f>IF(ISERROR(VLOOKUP(A188,'名簿'!$A$1:$D$273,4,FALSE))=TRUE,-99,VLOOKUP(A188,'名簿'!$A$1:$D$273,4,FALSE))</f>
        <v>0</v>
      </c>
      <c r="E188" s="43">
        <f t="shared" si="4"/>
        <v>0</v>
      </c>
      <c r="F188" s="220">
        <f>IF(B188+B189=2,MAX($F$2:F187)+1,"")</f>
        <v>93</v>
      </c>
      <c r="G188" s="217">
        <f>IF(MAX(E188:E189)&gt;=1,INDEX(A188:A189,MATCH(0,E188:E189,0)),"")</f>
        <v>187</v>
      </c>
      <c r="H188" s="220"/>
      <c r="I188" s="217"/>
      <c r="J188" s="220"/>
      <c r="K188" s="217"/>
      <c r="L188" s="220"/>
      <c r="M188" s="217"/>
      <c r="N188" s="220"/>
      <c r="O188" s="217"/>
      <c r="P188" s="220"/>
      <c r="Q188" s="217"/>
      <c r="AS188" s="2"/>
    </row>
    <row r="189" spans="1:45" ht="13.5">
      <c r="A189" s="43">
        <v>70</v>
      </c>
      <c r="B189" s="43">
        <f>COUNTIF('名簿'!$A$1:$A$273,'勝ち上がり'!A189)</f>
        <v>1</v>
      </c>
      <c r="C189" s="43">
        <f>IF(B188+B189=2,0,1)</f>
        <v>0</v>
      </c>
      <c r="D189" s="43">
        <f>IF(ISERROR(VLOOKUP(A189,'名簿'!$A$1:$D$273,4,FALSE))=TRUE,-99,VLOOKUP(A189,'名簿'!$A$1:$D$273,4,FALSE))</f>
        <v>1</v>
      </c>
      <c r="E189" s="43">
        <f t="shared" si="4"/>
        <v>1</v>
      </c>
      <c r="F189" s="220"/>
      <c r="G189" s="217"/>
      <c r="H189" s="220"/>
      <c r="I189" s="217"/>
      <c r="J189" s="220"/>
      <c r="K189" s="217"/>
      <c r="L189" s="220"/>
      <c r="M189" s="217"/>
      <c r="N189" s="220"/>
      <c r="O189" s="217"/>
      <c r="P189" s="220"/>
      <c r="Q189" s="217"/>
      <c r="AS189" s="2"/>
    </row>
    <row r="190" spans="1:45" ht="13.5">
      <c r="A190" s="43">
        <v>123</v>
      </c>
      <c r="B190" s="43">
        <f>COUNTIF('名簿'!$A$1:$A$273,'勝ち上がり'!A190)</f>
        <v>1</v>
      </c>
      <c r="C190" s="43">
        <f>IF(B190+B191=2,0,1)</f>
        <v>0</v>
      </c>
      <c r="D190" s="43">
        <f>IF(ISERROR(VLOOKUP(A190,'名簿'!$A$1:$D$273,4,FALSE))=TRUE,-99,VLOOKUP(A190,'名簿'!$A$1:$D$273,4,FALSE))</f>
        <v>1</v>
      </c>
      <c r="E190" s="43">
        <f t="shared" si="4"/>
        <v>1</v>
      </c>
      <c r="F190" s="220">
        <f>IF(B190+B191=2,MAX($F$2:F189)+1,"")</f>
        <v>94</v>
      </c>
      <c r="G190" s="217">
        <f>IF(MAX(E190:E191)&gt;=1,INDEX(A190:A191,MATCH(0,E190:E191,0)),"")</f>
        <v>134</v>
      </c>
      <c r="H190" s="220">
        <v>48</v>
      </c>
      <c r="I190" s="217">
        <f>IF(MAX(E190:E193)&gt;=2,INDEX(A190:A193,MATCH(1,E190:E193,0)),"")</f>
        <v>123</v>
      </c>
      <c r="J190" s="220"/>
      <c r="K190" s="217"/>
      <c r="L190" s="220"/>
      <c r="M190" s="217"/>
      <c r="N190" s="220"/>
      <c r="O190" s="217"/>
      <c r="P190" s="220"/>
      <c r="Q190" s="217"/>
      <c r="AS190" s="2"/>
    </row>
    <row r="191" spans="1:45" ht="13.5">
      <c r="A191" s="43">
        <v>134</v>
      </c>
      <c r="B191" s="43">
        <f>COUNTIF('名簿'!$A$1:$A$273,'勝ち上がり'!A191)</f>
        <v>1</v>
      </c>
      <c r="C191" s="43">
        <f>IF(B190+B191=2,0,1)</f>
        <v>0</v>
      </c>
      <c r="D191" s="43">
        <f>IF(ISERROR(VLOOKUP(A191,'名簿'!$A$1:$D$273,4,FALSE))=TRUE,-99,VLOOKUP(A191,'名簿'!$A$1:$D$273,4,FALSE))</f>
        <v>0</v>
      </c>
      <c r="E191" s="43">
        <f t="shared" si="4"/>
        <v>0</v>
      </c>
      <c r="F191" s="220"/>
      <c r="G191" s="217"/>
      <c r="H191" s="220"/>
      <c r="I191" s="217"/>
      <c r="J191" s="220"/>
      <c r="K191" s="217"/>
      <c r="L191" s="220"/>
      <c r="M191" s="217"/>
      <c r="N191" s="220"/>
      <c r="O191" s="217"/>
      <c r="P191" s="220"/>
      <c r="Q191" s="217"/>
      <c r="AS191" s="2"/>
    </row>
    <row r="192" spans="1:45" ht="13.5">
      <c r="A192" s="43">
        <v>251</v>
      </c>
      <c r="B192" s="43">
        <f>COUNTIF('名簿'!$A$1:$A$273,'勝ち上がり'!A192)</f>
        <v>1</v>
      </c>
      <c r="C192" s="43">
        <f>IF(B192+B193=2,0,1)</f>
        <v>0</v>
      </c>
      <c r="D192" s="43">
        <f>IF(ISERROR(VLOOKUP(A192,'名簿'!$A$1:$D$273,4,FALSE))=TRUE,-99,VLOOKUP(A192,'名簿'!$A$1:$D$273,4,FALSE))</f>
        <v>0</v>
      </c>
      <c r="E192" s="43">
        <f t="shared" si="4"/>
        <v>0</v>
      </c>
      <c r="F192" s="220">
        <f>IF(B192+B193=2,MAX($F$2:F191)+1,"")</f>
        <v>95</v>
      </c>
      <c r="G192" s="217">
        <f>IF(MAX(E192:E193)&gt;=1,INDEX(A192:A193,MATCH(0,E192:E193,0)),"")</f>
        <v>251</v>
      </c>
      <c r="H192" s="220"/>
      <c r="I192" s="217"/>
      <c r="J192" s="220"/>
      <c r="K192" s="217"/>
      <c r="L192" s="220"/>
      <c r="M192" s="217"/>
      <c r="N192" s="220"/>
      <c r="O192" s="217"/>
      <c r="P192" s="220"/>
      <c r="Q192" s="217"/>
      <c r="AS192" s="2"/>
    </row>
    <row r="193" spans="1:45" ht="13.5">
      <c r="A193" s="43">
        <v>6</v>
      </c>
      <c r="B193" s="43">
        <f>COUNTIF('名簿'!$A$1:$A$273,'勝ち上がり'!A193)</f>
        <v>1</v>
      </c>
      <c r="C193" s="43">
        <f>IF(B192+B193=2,0,1)</f>
        <v>0</v>
      </c>
      <c r="D193" s="43">
        <f>IF(ISERROR(VLOOKUP(A193,'名簿'!$A$1:$D$273,4,FALSE))=TRUE,-99,VLOOKUP(A193,'名簿'!$A$1:$D$273,4,FALSE))</f>
        <v>4</v>
      </c>
      <c r="E193" s="43">
        <f t="shared" si="4"/>
        <v>4</v>
      </c>
      <c r="F193" s="220"/>
      <c r="G193" s="217"/>
      <c r="H193" s="220"/>
      <c r="I193" s="217"/>
      <c r="J193" s="220"/>
      <c r="K193" s="217"/>
      <c r="L193" s="220"/>
      <c r="M193" s="217"/>
      <c r="N193" s="220"/>
      <c r="O193" s="217"/>
      <c r="P193" s="220"/>
      <c r="Q193" s="217"/>
      <c r="AS193" s="2"/>
    </row>
    <row r="194" spans="1:45" ht="13.5">
      <c r="A194" s="43">
        <v>7</v>
      </c>
      <c r="B194" s="43">
        <f>COUNTIF('名簿'!$A$1:$A$273,'勝ち上がり'!A194)</f>
        <v>1</v>
      </c>
      <c r="C194" s="43">
        <f>IF(B194+B195=2,0,1)</f>
        <v>0</v>
      </c>
      <c r="D194" s="43">
        <f>IF(ISERROR(VLOOKUP(A194,'名簿'!$A$1:$D$273,4,FALSE))=TRUE,-99,VLOOKUP(A194,'名簿'!$A$1:$D$273,4,FALSE))</f>
        <v>6</v>
      </c>
      <c r="E194" s="43">
        <f t="shared" si="4"/>
        <v>6</v>
      </c>
      <c r="F194" s="220">
        <f>IF(B194+B195=2,MAX($F$2:F193)+1,"")</f>
        <v>96</v>
      </c>
      <c r="G194" s="217">
        <f>IF(MAX(E194:E195)&gt;=1,INDEX(A194:A195,MATCH(0,E194:E195,0)),"")</f>
        <v>250</v>
      </c>
      <c r="H194" s="220">
        <v>49</v>
      </c>
      <c r="I194" s="217">
        <f>IF(MAX(E194:E197)&gt;=2,INDEX(A194:A197,MATCH(1,E194:E197,0)),"")</f>
        <v>135</v>
      </c>
      <c r="J194" s="220">
        <v>25</v>
      </c>
      <c r="K194" s="217">
        <f>IF(MAX(E194:E201)&gt;=3,INDEX(A194:A201,MATCH(2,E194:E201,0)),"")</f>
        <v>71</v>
      </c>
      <c r="L194" s="220">
        <v>13</v>
      </c>
      <c r="M194" s="217">
        <f>IF(MAX(E194:E209)&gt;=4,INDEX(A194:A209,MATCH(3,E194:E209,0)),"")</f>
        <v>26</v>
      </c>
      <c r="N194" s="220">
        <v>7</v>
      </c>
      <c r="O194" s="217">
        <f>IF(MAX(E194:E225)&gt;=5,INDEX(A194:A225,MATCH(4,E194:E225,0)),"")</f>
        <v>10</v>
      </c>
      <c r="P194" s="220">
        <v>4</v>
      </c>
      <c r="Q194" s="217">
        <f>IF(MAX(E194:E257)&gt;=6,INDEX(A194:A257,MATCH(5,E194:E257,0)),"")</f>
        <v>98</v>
      </c>
      <c r="AS194" s="2"/>
    </row>
    <row r="195" spans="1:45" ht="13.5">
      <c r="A195" s="43">
        <v>250</v>
      </c>
      <c r="B195" s="43">
        <f>COUNTIF('名簿'!$A$1:$A$273,'勝ち上がり'!A195)</f>
        <v>1</v>
      </c>
      <c r="C195" s="43">
        <f>IF(B194+B195=2,0,1)</f>
        <v>0</v>
      </c>
      <c r="D195" s="43">
        <f>IF(ISERROR(VLOOKUP(A195,'名簿'!$A$1:$D$273,4,FALSE))=TRUE,-99,VLOOKUP(A195,'名簿'!$A$1:$D$273,4,FALSE))</f>
        <v>0</v>
      </c>
      <c r="E195" s="43">
        <f aca="true" t="shared" si="5" ref="E195:E257">C195+D195</f>
        <v>0</v>
      </c>
      <c r="F195" s="220"/>
      <c r="G195" s="217"/>
      <c r="H195" s="220"/>
      <c r="I195" s="217"/>
      <c r="J195" s="220"/>
      <c r="K195" s="217"/>
      <c r="L195" s="220"/>
      <c r="M195" s="217"/>
      <c r="N195" s="220"/>
      <c r="O195" s="217"/>
      <c r="P195" s="220"/>
      <c r="Q195" s="217"/>
      <c r="AS195" s="2"/>
    </row>
    <row r="196" spans="1:45" ht="13.5">
      <c r="A196" s="43">
        <v>135</v>
      </c>
      <c r="B196" s="43">
        <f>COUNTIF('名簿'!$A$1:$A$273,'勝ち上がり'!A196)</f>
        <v>1</v>
      </c>
      <c r="C196" s="43">
        <f>IF(B196+B197=2,0,1)</f>
        <v>0</v>
      </c>
      <c r="D196" s="43">
        <f>IF(ISERROR(VLOOKUP(A196,'名簿'!$A$1:$D$273,4,FALSE))=TRUE,-99,VLOOKUP(A196,'名簿'!$A$1:$D$273,4,FALSE))</f>
        <v>1</v>
      </c>
      <c r="E196" s="43">
        <f t="shared" si="5"/>
        <v>1</v>
      </c>
      <c r="F196" s="220">
        <f>IF(B196+B197=2,MAX($F$2:F195)+1,"")</f>
        <v>97</v>
      </c>
      <c r="G196" s="217">
        <f>IF(MAX(E196:E197)&gt;=1,INDEX(A196:A197,MATCH(0,E196:E197,0)),"")</f>
        <v>122</v>
      </c>
      <c r="H196" s="220"/>
      <c r="I196" s="217"/>
      <c r="J196" s="220"/>
      <c r="K196" s="217"/>
      <c r="L196" s="220"/>
      <c r="M196" s="217"/>
      <c r="N196" s="220"/>
      <c r="O196" s="217"/>
      <c r="P196" s="220"/>
      <c r="Q196" s="217"/>
      <c r="AS196" s="2"/>
    </row>
    <row r="197" spans="1:45" ht="13.5">
      <c r="A197" s="43">
        <v>122</v>
      </c>
      <c r="B197" s="43">
        <f>COUNTIF('名簿'!$A$1:$A$273,'勝ち上がり'!A197)</f>
        <v>1</v>
      </c>
      <c r="C197" s="43">
        <f>IF(B196+B197=2,0,1)</f>
        <v>0</v>
      </c>
      <c r="D197" s="43">
        <f>IF(ISERROR(VLOOKUP(A197,'名簿'!$A$1:$D$273,4,FALSE))=TRUE,-99,VLOOKUP(A197,'名簿'!$A$1:$D$273,4,FALSE))</f>
        <v>0</v>
      </c>
      <c r="E197" s="43">
        <f t="shared" si="5"/>
        <v>0</v>
      </c>
      <c r="F197" s="220"/>
      <c r="G197" s="217"/>
      <c r="H197" s="220"/>
      <c r="I197" s="217"/>
      <c r="J197" s="220"/>
      <c r="K197" s="217"/>
      <c r="L197" s="220"/>
      <c r="M197" s="217"/>
      <c r="N197" s="220"/>
      <c r="O197" s="217"/>
      <c r="P197" s="220"/>
      <c r="Q197" s="217"/>
      <c r="AS197" s="2"/>
    </row>
    <row r="198" spans="1:45" ht="13.5">
      <c r="A198" s="43">
        <v>71</v>
      </c>
      <c r="B198" s="43">
        <f>COUNTIF('名簿'!$A$1:$A$273,'勝ち上がり'!A198)</f>
        <v>1</v>
      </c>
      <c r="C198" s="43">
        <f>IF(B198+B199=2,0,1)</f>
        <v>0</v>
      </c>
      <c r="D198" s="43">
        <f>IF(ISERROR(VLOOKUP(A198,'名簿'!$A$1:$D$273,4,FALSE))=TRUE,-99,VLOOKUP(A198,'名簿'!$A$1:$D$273,4,FALSE))</f>
        <v>2</v>
      </c>
      <c r="E198" s="43">
        <f t="shared" si="5"/>
        <v>2</v>
      </c>
      <c r="F198" s="220">
        <f>IF(B198+B199=2,MAX($F$2:F197)+1,"")</f>
        <v>98</v>
      </c>
      <c r="G198" s="217">
        <f>IF(MAX(E198:E199)&gt;=1,INDEX(A198:A199,MATCH(0,E198:E199,0)),"")</f>
        <v>186</v>
      </c>
      <c r="H198" s="220">
        <v>50</v>
      </c>
      <c r="I198" s="217">
        <f>IF(MAX(E198:E201)&gt;=2,INDEX(A198:A201,MATCH(1,E198:E201,0)),"")</f>
        <v>58</v>
      </c>
      <c r="J198" s="220"/>
      <c r="K198" s="217"/>
      <c r="L198" s="220"/>
      <c r="M198" s="217"/>
      <c r="N198" s="220"/>
      <c r="O198" s="217"/>
      <c r="P198" s="220"/>
      <c r="Q198" s="217"/>
      <c r="AS198" s="2"/>
    </row>
    <row r="199" spans="1:45" ht="13.5">
      <c r="A199" s="43">
        <v>186</v>
      </c>
      <c r="B199" s="43">
        <f>COUNTIF('名簿'!$A$1:$A$273,'勝ち上がり'!A199)</f>
        <v>1</v>
      </c>
      <c r="C199" s="43">
        <f>IF(B198+B199=2,0,1)</f>
        <v>0</v>
      </c>
      <c r="D199" s="43">
        <f>IF(ISERROR(VLOOKUP(A199,'名簿'!$A$1:$D$273,4,FALSE))=TRUE,-99,VLOOKUP(A199,'名簿'!$A$1:$D$273,4,FALSE))</f>
        <v>0</v>
      </c>
      <c r="E199" s="43">
        <f t="shared" si="5"/>
        <v>0</v>
      </c>
      <c r="F199" s="220"/>
      <c r="G199" s="217"/>
      <c r="H199" s="220"/>
      <c r="I199" s="217"/>
      <c r="J199" s="220"/>
      <c r="K199" s="217"/>
      <c r="L199" s="220"/>
      <c r="M199" s="217"/>
      <c r="N199" s="220"/>
      <c r="O199" s="217"/>
      <c r="P199" s="220"/>
      <c r="Q199" s="217"/>
      <c r="AS199" s="2"/>
    </row>
    <row r="200" spans="1:45" ht="13.5">
      <c r="A200" s="43">
        <v>199</v>
      </c>
      <c r="B200" s="43">
        <f>COUNTIF('名簿'!$A$1:$A$273,'勝ち上がり'!A200)</f>
        <v>1</v>
      </c>
      <c r="C200" s="43">
        <f>IF(B200+B201=2,0,1)</f>
        <v>0</v>
      </c>
      <c r="D200" s="43">
        <f>IF(ISERROR(VLOOKUP(A200,'名簿'!$A$1:$D$273,4,FALSE))=TRUE,-99,VLOOKUP(A200,'名簿'!$A$1:$D$273,4,FALSE))</f>
        <v>0</v>
      </c>
      <c r="E200" s="43">
        <f t="shared" si="5"/>
        <v>0</v>
      </c>
      <c r="F200" s="220">
        <f>IF(B200+B201=2,MAX($F$2:F199)+1,"")</f>
        <v>99</v>
      </c>
      <c r="G200" s="217">
        <f>IF(MAX(E200:E201)&gt;=1,INDEX(A200:A201,MATCH(0,E200:E201,0)),"")</f>
        <v>199</v>
      </c>
      <c r="H200" s="220"/>
      <c r="I200" s="217"/>
      <c r="J200" s="220"/>
      <c r="K200" s="217"/>
      <c r="L200" s="220"/>
      <c r="M200" s="217"/>
      <c r="N200" s="220"/>
      <c r="O200" s="217"/>
      <c r="P200" s="220"/>
      <c r="Q200" s="217"/>
      <c r="AS200" s="2"/>
    </row>
    <row r="201" spans="1:45" ht="13.5">
      <c r="A201" s="43">
        <v>58</v>
      </c>
      <c r="B201" s="43">
        <f>COUNTIF('名簿'!$A$1:$A$273,'勝ち上がり'!A201)</f>
        <v>1</v>
      </c>
      <c r="C201" s="43">
        <f>IF(B200+B201=2,0,1)</f>
        <v>0</v>
      </c>
      <c r="D201" s="43">
        <f>IF(ISERROR(VLOOKUP(A201,'名簿'!$A$1:$D$273,4,FALSE))=TRUE,-99,VLOOKUP(A201,'名簿'!$A$1:$D$273,4,FALSE))</f>
        <v>1</v>
      </c>
      <c r="E201" s="43">
        <f t="shared" si="5"/>
        <v>1</v>
      </c>
      <c r="F201" s="220"/>
      <c r="G201" s="217"/>
      <c r="H201" s="220"/>
      <c r="I201" s="217"/>
      <c r="J201" s="220"/>
      <c r="K201" s="217"/>
      <c r="L201" s="220"/>
      <c r="M201" s="217"/>
      <c r="N201" s="220"/>
      <c r="O201" s="217"/>
      <c r="P201" s="220"/>
      <c r="Q201" s="217"/>
      <c r="AS201" s="2"/>
    </row>
    <row r="202" spans="1:45" ht="13.5">
      <c r="A202" s="43">
        <v>39</v>
      </c>
      <c r="B202" s="43">
        <f>COUNTIF('名簿'!$A$1:$A$273,'勝ち上がり'!A202)</f>
        <v>1</v>
      </c>
      <c r="C202" s="43">
        <f>IF(B202+B203=2,0,1)</f>
        <v>0</v>
      </c>
      <c r="D202" s="43">
        <f>IF(ISERROR(VLOOKUP(A202,'名簿'!$A$1:$D$273,4,FALSE))=TRUE,-99,VLOOKUP(A202,'名簿'!$A$1:$D$273,4,FALSE))</f>
        <v>2</v>
      </c>
      <c r="E202" s="43">
        <f t="shared" si="5"/>
        <v>2</v>
      </c>
      <c r="F202" s="220">
        <f>IF(B202+B203=2,MAX($F$2:F201)+1,"")</f>
        <v>100</v>
      </c>
      <c r="G202" s="217">
        <f>IF(MAX(E202:E203)&gt;=1,INDEX(A202:A203,MATCH(0,E202:E203,0)),"")</f>
        <v>218</v>
      </c>
      <c r="H202" s="220">
        <v>51</v>
      </c>
      <c r="I202" s="217">
        <f>IF(MAX(E202:E205)&gt;=2,INDEX(A202:A205,MATCH(1,E202:E205,0)),"")</f>
        <v>90</v>
      </c>
      <c r="J202" s="220">
        <v>26</v>
      </c>
      <c r="K202" s="217">
        <f>IF(MAX(E202:E209)&gt;=3,INDEX(A202:A209,MATCH(2,E202:E209,0)),"")</f>
        <v>39</v>
      </c>
      <c r="L202" s="220"/>
      <c r="M202" s="217"/>
      <c r="N202" s="220"/>
      <c r="O202" s="217"/>
      <c r="P202" s="220"/>
      <c r="Q202" s="217"/>
      <c r="AS202" s="2"/>
    </row>
    <row r="203" spans="1:45" ht="13.5">
      <c r="A203" s="43">
        <v>218</v>
      </c>
      <c r="B203" s="43">
        <f>COUNTIF('名簿'!$A$1:$A$273,'勝ち上がり'!A203)</f>
        <v>1</v>
      </c>
      <c r="C203" s="43">
        <f>IF(B202+B203=2,0,1)</f>
        <v>0</v>
      </c>
      <c r="D203" s="43">
        <f>IF(ISERROR(VLOOKUP(A203,'名簿'!$A$1:$D$273,4,FALSE))=TRUE,-99,VLOOKUP(A203,'名簿'!$A$1:$D$273,4,FALSE))</f>
        <v>0</v>
      </c>
      <c r="E203" s="43">
        <f t="shared" si="5"/>
        <v>0</v>
      </c>
      <c r="F203" s="220"/>
      <c r="G203" s="217"/>
      <c r="H203" s="220"/>
      <c r="I203" s="217"/>
      <c r="J203" s="220"/>
      <c r="K203" s="217"/>
      <c r="L203" s="220"/>
      <c r="M203" s="217"/>
      <c r="N203" s="220"/>
      <c r="O203" s="217"/>
      <c r="P203" s="220"/>
      <c r="Q203" s="217"/>
      <c r="AS203" s="2"/>
    </row>
    <row r="204" spans="1:45" ht="13.5">
      <c r="A204" s="43">
        <v>167</v>
      </c>
      <c r="B204" s="43">
        <f>COUNTIF('名簿'!$A$1:$A$273,'勝ち上がり'!A204)</f>
        <v>1</v>
      </c>
      <c r="C204" s="43">
        <f>IF(B204+B205=2,0,1)</f>
        <v>0</v>
      </c>
      <c r="D204" s="43">
        <f>IF(ISERROR(VLOOKUP(A204,'名簿'!$A$1:$D$273,4,FALSE))=TRUE,-99,VLOOKUP(A204,'名簿'!$A$1:$D$273,4,FALSE))</f>
        <v>0</v>
      </c>
      <c r="E204" s="43">
        <f t="shared" si="5"/>
        <v>0</v>
      </c>
      <c r="F204" s="220">
        <f>IF(B204+B205=2,MAX($F$2:F203)+1,"")</f>
        <v>101</v>
      </c>
      <c r="G204" s="217">
        <f>IF(MAX(E204:E205)&gt;=1,INDEX(A204:A205,MATCH(0,E204:E205,0)),"")</f>
        <v>167</v>
      </c>
      <c r="H204" s="220"/>
      <c r="I204" s="217"/>
      <c r="J204" s="220"/>
      <c r="K204" s="217"/>
      <c r="L204" s="220"/>
      <c r="M204" s="217"/>
      <c r="N204" s="220"/>
      <c r="O204" s="217"/>
      <c r="P204" s="220"/>
      <c r="Q204" s="217"/>
      <c r="AS204" s="2"/>
    </row>
    <row r="205" spans="1:45" ht="13.5">
      <c r="A205" s="43">
        <v>90</v>
      </c>
      <c r="B205" s="43">
        <f>COUNTIF('名簿'!$A$1:$A$273,'勝ち上がり'!A205)</f>
        <v>1</v>
      </c>
      <c r="C205" s="43">
        <f>IF(B204+B205=2,0,1)</f>
        <v>0</v>
      </c>
      <c r="D205" s="43">
        <f>IF(ISERROR(VLOOKUP(A205,'名簿'!$A$1:$D$273,4,FALSE))=TRUE,-99,VLOOKUP(A205,'名簿'!$A$1:$D$273,4,FALSE))</f>
        <v>1</v>
      </c>
      <c r="E205" s="43">
        <f t="shared" si="5"/>
        <v>1</v>
      </c>
      <c r="F205" s="220"/>
      <c r="G205" s="217"/>
      <c r="H205" s="220"/>
      <c r="I205" s="217"/>
      <c r="J205" s="220"/>
      <c r="K205" s="217"/>
      <c r="L205" s="220"/>
      <c r="M205" s="217"/>
      <c r="N205" s="220"/>
      <c r="O205" s="217"/>
      <c r="P205" s="220"/>
      <c r="Q205" s="217"/>
      <c r="AS205" s="2"/>
    </row>
    <row r="206" spans="1:45" ht="13.5">
      <c r="A206" s="43">
        <v>103</v>
      </c>
      <c r="B206" s="43">
        <f>COUNTIF('名簿'!$A$1:$A$273,'勝ち上がり'!A206)</f>
        <v>1</v>
      </c>
      <c r="C206" s="43">
        <f>IF(B206+B207=2,0,1)</f>
        <v>0</v>
      </c>
      <c r="D206" s="43">
        <f>IF(ISERROR(VLOOKUP(A206,'名簿'!$A$1:$D$273,4,FALSE))=TRUE,-99,VLOOKUP(A206,'名簿'!$A$1:$D$273,4,FALSE))</f>
        <v>0</v>
      </c>
      <c r="E206" s="43">
        <f t="shared" si="5"/>
        <v>0</v>
      </c>
      <c r="F206" s="220">
        <f>IF(B206+B207=2,MAX($F$2:F205)+1,"")</f>
        <v>102</v>
      </c>
      <c r="G206" s="217">
        <f>IF(MAX(E206:E207)&gt;=1,INDEX(A206:A207,MATCH(0,E206:E207,0)),"")</f>
        <v>103</v>
      </c>
      <c r="H206" s="220">
        <v>52</v>
      </c>
      <c r="I206" s="217">
        <f>IF(MAX(E206:E209)&gt;=2,INDEX(A206:A209,MATCH(1,E206:E209,0)),"")</f>
        <v>154</v>
      </c>
      <c r="J206" s="220"/>
      <c r="K206" s="217"/>
      <c r="L206" s="220"/>
      <c r="M206" s="217"/>
      <c r="N206" s="220"/>
      <c r="O206" s="217"/>
      <c r="P206" s="220"/>
      <c r="Q206" s="217"/>
      <c r="AS206" s="2"/>
    </row>
    <row r="207" spans="1:45" ht="13.5">
      <c r="A207" s="43">
        <v>154</v>
      </c>
      <c r="B207" s="43">
        <f>COUNTIF('名簿'!$A$1:$A$273,'勝ち上がり'!A207)</f>
        <v>1</v>
      </c>
      <c r="C207" s="43">
        <f>IF(B206+B207=2,0,1)</f>
        <v>0</v>
      </c>
      <c r="D207" s="43">
        <f>IF(ISERROR(VLOOKUP(A207,'名簿'!$A$1:$D$273,4,FALSE))=TRUE,-99,VLOOKUP(A207,'名簿'!$A$1:$D$273,4,FALSE))</f>
        <v>1</v>
      </c>
      <c r="E207" s="43">
        <f t="shared" si="5"/>
        <v>1</v>
      </c>
      <c r="F207" s="220"/>
      <c r="G207" s="217"/>
      <c r="H207" s="220"/>
      <c r="I207" s="217"/>
      <c r="J207" s="220"/>
      <c r="K207" s="217"/>
      <c r="L207" s="220"/>
      <c r="M207" s="217"/>
      <c r="N207" s="220"/>
      <c r="O207" s="217"/>
      <c r="P207" s="220"/>
      <c r="Q207" s="217"/>
      <c r="AS207" s="2"/>
    </row>
    <row r="208" spans="1:45" ht="13.5">
      <c r="A208" s="43">
        <v>231</v>
      </c>
      <c r="B208" s="43">
        <f>COUNTIF('名簿'!$A$1:$A$273,'勝ち上がり'!A208)</f>
        <v>1</v>
      </c>
      <c r="C208" s="43">
        <f>IF(B208+B209=2,0,1)</f>
        <v>0</v>
      </c>
      <c r="D208" s="43">
        <f>IF(ISERROR(VLOOKUP(A208,'名簿'!$A$1:$D$273,4,FALSE))=TRUE,-99,VLOOKUP(A208,'名簿'!$A$1:$D$273,4,FALSE))</f>
        <v>0</v>
      </c>
      <c r="E208" s="43">
        <f t="shared" si="5"/>
        <v>0</v>
      </c>
      <c r="F208" s="220">
        <f>IF(B208+B209=2,MAX($F$2:F207)+1,"")</f>
        <v>103</v>
      </c>
      <c r="G208" s="217">
        <f>IF(MAX(E208:E209)&gt;=1,INDEX(A208:A209,MATCH(0,E208:E209,0)),"")</f>
        <v>231</v>
      </c>
      <c r="H208" s="220"/>
      <c r="I208" s="217"/>
      <c r="J208" s="220"/>
      <c r="K208" s="217"/>
      <c r="L208" s="220"/>
      <c r="M208" s="217"/>
      <c r="N208" s="220"/>
      <c r="O208" s="217"/>
      <c r="P208" s="220"/>
      <c r="Q208" s="217"/>
      <c r="AS208" s="2"/>
    </row>
    <row r="209" spans="1:45" ht="13.5">
      <c r="A209" s="43">
        <v>26</v>
      </c>
      <c r="B209" s="43">
        <f>COUNTIF('名簿'!$A$1:$A$273,'勝ち上がり'!A209)</f>
        <v>1</v>
      </c>
      <c r="C209" s="43">
        <f>IF(B208+B209=2,0,1)</f>
        <v>0</v>
      </c>
      <c r="D209" s="43">
        <f>IF(ISERROR(VLOOKUP(A209,'名簿'!$A$1:$D$273,4,FALSE))=TRUE,-99,VLOOKUP(A209,'名簿'!$A$1:$D$273,4,FALSE))</f>
        <v>3</v>
      </c>
      <c r="E209" s="43">
        <f t="shared" si="5"/>
        <v>3</v>
      </c>
      <c r="F209" s="220"/>
      <c r="G209" s="217"/>
      <c r="H209" s="220"/>
      <c r="I209" s="217"/>
      <c r="J209" s="220"/>
      <c r="K209" s="217"/>
      <c r="L209" s="220"/>
      <c r="M209" s="217"/>
      <c r="N209" s="220"/>
      <c r="O209" s="217"/>
      <c r="P209" s="220"/>
      <c r="Q209" s="217"/>
      <c r="AS209" s="2"/>
    </row>
    <row r="210" spans="1:45" ht="13.5">
      <c r="A210" s="43">
        <v>23</v>
      </c>
      <c r="B210" s="43">
        <f>COUNTIF('名簿'!$A$1:$A$273,'勝ち上がり'!A210)</f>
        <v>1</v>
      </c>
      <c r="C210" s="43">
        <f>IF(B210+B211=2,0,1)</f>
        <v>0</v>
      </c>
      <c r="D210" s="43">
        <f>IF(ISERROR(VLOOKUP(A210,'名簿'!$A$1:$D$273,4,FALSE))=TRUE,-99,VLOOKUP(A210,'名簿'!$A$1:$D$273,4,FALSE))</f>
        <v>3</v>
      </c>
      <c r="E210" s="43">
        <f t="shared" si="5"/>
        <v>3</v>
      </c>
      <c r="F210" s="220">
        <f>IF(B210+B211=2,MAX($F$2:F209)+1,"")</f>
        <v>104</v>
      </c>
      <c r="G210" s="217">
        <f>IF(MAX(E210:E211)&gt;=1,INDEX(A210:A211,MATCH(0,E210:E211,0)),"")</f>
        <v>234</v>
      </c>
      <c r="H210" s="220">
        <v>53</v>
      </c>
      <c r="I210" s="217">
        <f>IF(MAX(E210:E213)&gt;=2,INDEX(A210:A213,MATCH(1,E210:E213,0)),"")</f>
        <v>106</v>
      </c>
      <c r="J210" s="220">
        <v>27</v>
      </c>
      <c r="K210" s="217">
        <f>IF(MAX(E210:E217)&gt;=3,INDEX(A210:A217,MATCH(2,E210:E217,0)),"")</f>
        <v>42</v>
      </c>
      <c r="L210" s="220">
        <v>14</v>
      </c>
      <c r="M210" s="217">
        <f>IF(MAX(E210:E225)&gt;=4,INDEX(A210:A225,MATCH(3,E210:E225,0)),"")</f>
        <v>23</v>
      </c>
      <c r="N210" s="220"/>
      <c r="O210" s="217"/>
      <c r="P210" s="220"/>
      <c r="Q210" s="217"/>
      <c r="AS210" s="2"/>
    </row>
    <row r="211" spans="1:45" ht="13.5">
      <c r="A211" s="43">
        <v>234</v>
      </c>
      <c r="B211" s="43">
        <f>COUNTIF('名簿'!$A$1:$A$273,'勝ち上がり'!A211)</f>
        <v>1</v>
      </c>
      <c r="C211" s="43">
        <f>IF(B210+B211=2,0,1)</f>
        <v>0</v>
      </c>
      <c r="D211" s="43">
        <f>IF(ISERROR(VLOOKUP(A211,'名簿'!$A$1:$D$273,4,FALSE))=TRUE,-99,VLOOKUP(A211,'名簿'!$A$1:$D$273,4,FALSE))</f>
        <v>0</v>
      </c>
      <c r="E211" s="43">
        <f t="shared" si="5"/>
        <v>0</v>
      </c>
      <c r="F211" s="220"/>
      <c r="G211" s="217"/>
      <c r="H211" s="220"/>
      <c r="I211" s="217"/>
      <c r="J211" s="220"/>
      <c r="K211" s="217"/>
      <c r="L211" s="220"/>
      <c r="M211" s="217"/>
      <c r="N211" s="220"/>
      <c r="O211" s="217"/>
      <c r="P211" s="220"/>
      <c r="Q211" s="217"/>
      <c r="AS211" s="2"/>
    </row>
    <row r="212" spans="1:45" ht="13.5">
      <c r="A212" s="43">
        <v>151</v>
      </c>
      <c r="B212" s="43">
        <f>COUNTIF('名簿'!$A$1:$A$273,'勝ち上がり'!A212)</f>
        <v>1</v>
      </c>
      <c r="C212" s="43">
        <f>IF(B212+B213=2,0,1)</f>
        <v>0</v>
      </c>
      <c r="D212" s="43">
        <f>IF(ISERROR(VLOOKUP(A212,'名簿'!$A$1:$D$273,4,FALSE))=TRUE,-99,VLOOKUP(A212,'名簿'!$A$1:$D$273,4,FALSE))</f>
        <v>0</v>
      </c>
      <c r="E212" s="43">
        <f t="shared" si="5"/>
        <v>0</v>
      </c>
      <c r="F212" s="220">
        <f>IF(B212+B213=2,MAX($F$2:F211)+1,"")</f>
        <v>105</v>
      </c>
      <c r="G212" s="217">
        <f>IF(MAX(E212:E213)&gt;=1,INDEX(A212:A213,MATCH(0,E212:E213,0)),"")</f>
        <v>151</v>
      </c>
      <c r="H212" s="220"/>
      <c r="I212" s="217"/>
      <c r="J212" s="220"/>
      <c r="K212" s="217"/>
      <c r="L212" s="220"/>
      <c r="M212" s="217"/>
      <c r="N212" s="220"/>
      <c r="O212" s="217"/>
      <c r="P212" s="220"/>
      <c r="Q212" s="217"/>
      <c r="AS212" s="2"/>
    </row>
    <row r="213" spans="1:45" ht="13.5">
      <c r="A213" s="43">
        <v>106</v>
      </c>
      <c r="B213" s="43">
        <f>COUNTIF('名簿'!$A$1:$A$273,'勝ち上がり'!A213)</f>
        <v>1</v>
      </c>
      <c r="C213" s="43">
        <f>IF(B212+B213=2,0,1)</f>
        <v>0</v>
      </c>
      <c r="D213" s="43">
        <f>IF(ISERROR(VLOOKUP(A213,'名簿'!$A$1:$D$273,4,FALSE))=TRUE,-99,VLOOKUP(A213,'名簿'!$A$1:$D$273,4,FALSE))</f>
        <v>1</v>
      </c>
      <c r="E213" s="43">
        <f t="shared" si="5"/>
        <v>1</v>
      </c>
      <c r="F213" s="220"/>
      <c r="G213" s="217"/>
      <c r="H213" s="220"/>
      <c r="I213" s="217"/>
      <c r="J213" s="220"/>
      <c r="K213" s="217"/>
      <c r="L213" s="220"/>
      <c r="M213" s="217"/>
      <c r="N213" s="220"/>
      <c r="O213" s="217"/>
      <c r="P213" s="220"/>
      <c r="Q213" s="217"/>
      <c r="AS213" s="2"/>
    </row>
    <row r="214" spans="1:45" ht="13.5">
      <c r="A214" s="43">
        <v>87</v>
      </c>
      <c r="B214" s="43">
        <f>COUNTIF('名簿'!$A$1:$A$273,'勝ち上がり'!A214)</f>
        <v>1</v>
      </c>
      <c r="C214" s="43">
        <f>IF(B214+B215=2,0,1)</f>
        <v>0</v>
      </c>
      <c r="D214" s="43">
        <f>IF(ISERROR(VLOOKUP(A214,'名簿'!$A$1:$D$273,4,FALSE))=TRUE,-99,VLOOKUP(A214,'名簿'!$A$1:$D$273,4,FALSE))</f>
        <v>0</v>
      </c>
      <c r="E214" s="43">
        <f t="shared" si="5"/>
        <v>0</v>
      </c>
      <c r="F214" s="220">
        <f>IF(B214+B215=2,MAX($F$2:F213)+1,"")</f>
        <v>106</v>
      </c>
      <c r="G214" s="217">
        <f>IF(MAX(E214:E215)&gt;=1,INDEX(A214:A215,MATCH(0,E214:E215,0)),"")</f>
        <v>87</v>
      </c>
      <c r="H214" s="220">
        <v>54</v>
      </c>
      <c r="I214" s="217">
        <f>IF(MAX(E214:E217)&gt;=2,INDEX(A214:A217,MATCH(1,E214:E217,0)),"")</f>
        <v>170</v>
      </c>
      <c r="J214" s="220"/>
      <c r="K214" s="217"/>
      <c r="L214" s="220"/>
      <c r="M214" s="217"/>
      <c r="N214" s="220"/>
      <c r="O214" s="217"/>
      <c r="P214" s="220"/>
      <c r="Q214" s="217"/>
      <c r="AS214" s="2"/>
    </row>
    <row r="215" spans="1:45" ht="13.5">
      <c r="A215" s="43">
        <v>170</v>
      </c>
      <c r="B215" s="43">
        <f>COUNTIF('名簿'!$A$1:$A$273,'勝ち上がり'!A215)</f>
        <v>1</v>
      </c>
      <c r="C215" s="43">
        <f>IF(B214+B215=2,0,1)</f>
        <v>0</v>
      </c>
      <c r="D215" s="43">
        <f>IF(ISERROR(VLOOKUP(A215,'名簿'!$A$1:$D$273,4,FALSE))=TRUE,-99,VLOOKUP(A215,'名簿'!$A$1:$D$273,4,FALSE))</f>
        <v>1</v>
      </c>
      <c r="E215" s="43">
        <f t="shared" si="5"/>
        <v>1</v>
      </c>
      <c r="F215" s="220"/>
      <c r="G215" s="217"/>
      <c r="H215" s="220"/>
      <c r="I215" s="217"/>
      <c r="J215" s="220"/>
      <c r="K215" s="217"/>
      <c r="L215" s="220"/>
      <c r="M215" s="217"/>
      <c r="N215" s="220"/>
      <c r="O215" s="217"/>
      <c r="P215" s="220"/>
      <c r="Q215" s="217"/>
      <c r="AS215" s="2"/>
    </row>
    <row r="216" spans="1:45" ht="13.5">
      <c r="A216" s="43">
        <v>215</v>
      </c>
      <c r="B216" s="43">
        <f>COUNTIF('名簿'!$A$1:$A$273,'勝ち上がり'!A216)</f>
        <v>1</v>
      </c>
      <c r="C216" s="43">
        <f>IF(B216+B217=2,0,1)</f>
        <v>0</v>
      </c>
      <c r="D216" s="43">
        <f>IF(ISERROR(VLOOKUP(A216,'名簿'!$A$1:$D$273,4,FALSE))=TRUE,-99,VLOOKUP(A216,'名簿'!$A$1:$D$273,4,FALSE))</f>
        <v>0</v>
      </c>
      <c r="E216" s="43">
        <f t="shared" si="5"/>
        <v>0</v>
      </c>
      <c r="F216" s="220">
        <f>IF(B216+B217=2,MAX($F$2:F215)+1,"")</f>
        <v>107</v>
      </c>
      <c r="G216" s="217">
        <f>IF(MAX(E216:E217)&gt;=1,INDEX(A216:A217,MATCH(0,E216:E217,0)),"")</f>
        <v>215</v>
      </c>
      <c r="H216" s="220"/>
      <c r="I216" s="217"/>
      <c r="J216" s="220"/>
      <c r="K216" s="217"/>
      <c r="L216" s="220"/>
      <c r="M216" s="217"/>
      <c r="N216" s="220"/>
      <c r="O216" s="217"/>
      <c r="P216" s="220"/>
      <c r="Q216" s="217"/>
      <c r="AS216" s="2"/>
    </row>
    <row r="217" spans="1:45" ht="13.5">
      <c r="A217" s="43">
        <v>42</v>
      </c>
      <c r="B217" s="43">
        <f>COUNTIF('名簿'!$A$1:$A$273,'勝ち上がり'!A217)</f>
        <v>1</v>
      </c>
      <c r="C217" s="43">
        <f>IF(B216+B217=2,0,1)</f>
        <v>0</v>
      </c>
      <c r="D217" s="43">
        <f>IF(ISERROR(VLOOKUP(A217,'名簿'!$A$1:$D$273,4,FALSE))=TRUE,-99,VLOOKUP(A217,'名簿'!$A$1:$D$273,4,FALSE))</f>
        <v>2</v>
      </c>
      <c r="E217" s="43">
        <f t="shared" si="5"/>
        <v>2</v>
      </c>
      <c r="F217" s="220"/>
      <c r="G217" s="217"/>
      <c r="H217" s="220"/>
      <c r="I217" s="217"/>
      <c r="J217" s="220"/>
      <c r="K217" s="217"/>
      <c r="L217" s="220"/>
      <c r="M217" s="217"/>
      <c r="N217" s="220"/>
      <c r="O217" s="217"/>
      <c r="P217" s="220"/>
      <c r="Q217" s="217"/>
      <c r="AS217" s="2"/>
    </row>
    <row r="218" spans="1:45" ht="13.5">
      <c r="A218" s="43">
        <v>55</v>
      </c>
      <c r="B218" s="43">
        <f>COUNTIF('名簿'!$A$1:$A$273,'勝ち上がり'!A218)</f>
        <v>1</v>
      </c>
      <c r="C218" s="43">
        <f>IF(B218+B219=2,0,1)</f>
        <v>0</v>
      </c>
      <c r="D218" s="43">
        <f>IF(ISERROR(VLOOKUP(A218,'名簿'!$A$1:$D$273,4,FALSE))=TRUE,-99,VLOOKUP(A218,'名簿'!$A$1:$D$273,4,FALSE))</f>
        <v>2</v>
      </c>
      <c r="E218" s="43">
        <f t="shared" si="5"/>
        <v>2</v>
      </c>
      <c r="F218" s="220">
        <f>IF(B218+B219=2,MAX($F$2:F217)+1,"")</f>
        <v>108</v>
      </c>
      <c r="G218" s="217">
        <f>IF(MAX(E218:E219)&gt;=1,INDEX(A218:A219,MATCH(0,E218:E219,0)),"")</f>
        <v>202</v>
      </c>
      <c r="H218" s="220">
        <v>55</v>
      </c>
      <c r="I218" s="217">
        <f>IF(MAX(E218:E221)&gt;=2,INDEX(A218:A221,MATCH(1,E218:E221,0)),"")</f>
        <v>183</v>
      </c>
      <c r="J218" s="220">
        <v>28</v>
      </c>
      <c r="K218" s="217">
        <f>IF(MAX(E218:E225)&gt;=3,INDEX(A218:A225,MATCH(2,E218:E225,0)),"")</f>
        <v>55</v>
      </c>
      <c r="L218" s="220"/>
      <c r="M218" s="217"/>
      <c r="N218" s="220"/>
      <c r="O218" s="217"/>
      <c r="P218" s="220"/>
      <c r="Q218" s="217"/>
      <c r="AS218" s="2"/>
    </row>
    <row r="219" spans="1:45" ht="13.5">
      <c r="A219" s="43">
        <v>202</v>
      </c>
      <c r="B219" s="43">
        <f>COUNTIF('名簿'!$A$1:$A$273,'勝ち上がり'!A219)</f>
        <v>1</v>
      </c>
      <c r="C219" s="43">
        <f>IF(B218+B219=2,0,1)</f>
        <v>0</v>
      </c>
      <c r="D219" s="43">
        <f>IF(ISERROR(VLOOKUP(A219,'名簿'!$A$1:$D$273,4,FALSE))=TRUE,-99,VLOOKUP(A219,'名簿'!$A$1:$D$273,4,FALSE))</f>
        <v>0</v>
      </c>
      <c r="E219" s="43">
        <f t="shared" si="5"/>
        <v>0</v>
      </c>
      <c r="F219" s="220"/>
      <c r="G219" s="217"/>
      <c r="H219" s="220"/>
      <c r="I219" s="217"/>
      <c r="J219" s="220"/>
      <c r="K219" s="217"/>
      <c r="L219" s="220"/>
      <c r="M219" s="217"/>
      <c r="N219" s="220"/>
      <c r="O219" s="217"/>
      <c r="P219" s="220"/>
      <c r="Q219" s="217"/>
      <c r="AS219" s="2"/>
    </row>
    <row r="220" spans="1:45" ht="13.5">
      <c r="A220" s="43">
        <v>183</v>
      </c>
      <c r="B220" s="43">
        <f>COUNTIF('名簿'!$A$1:$A$273,'勝ち上がり'!A220)</f>
        <v>1</v>
      </c>
      <c r="C220" s="43">
        <f>IF(B220+B221=2,0,1)</f>
        <v>0</v>
      </c>
      <c r="D220" s="43">
        <f>IF(ISERROR(VLOOKUP(A220,'名簿'!$A$1:$D$273,4,FALSE))=TRUE,-99,VLOOKUP(A220,'名簿'!$A$1:$D$273,4,FALSE))</f>
        <v>1</v>
      </c>
      <c r="E220" s="43">
        <f t="shared" si="5"/>
        <v>1</v>
      </c>
      <c r="F220" s="220">
        <f>IF(B220+B221=2,MAX($F$2:F219)+1,"")</f>
        <v>109</v>
      </c>
      <c r="G220" s="217">
        <f>IF(MAX(E220:E221)&gt;=1,INDEX(A220:A221,MATCH(0,E220:E221,0)),"")</f>
        <v>74</v>
      </c>
      <c r="H220" s="220"/>
      <c r="I220" s="217"/>
      <c r="J220" s="220"/>
      <c r="K220" s="217"/>
      <c r="L220" s="220"/>
      <c r="M220" s="217"/>
      <c r="N220" s="220"/>
      <c r="O220" s="217"/>
      <c r="P220" s="220"/>
      <c r="Q220" s="217"/>
      <c r="AS220" s="2"/>
    </row>
    <row r="221" spans="1:45" ht="13.5">
      <c r="A221" s="43">
        <v>74</v>
      </c>
      <c r="B221" s="43">
        <f>COUNTIF('名簿'!$A$1:$A$273,'勝ち上がり'!A221)</f>
        <v>1</v>
      </c>
      <c r="C221" s="43">
        <f>IF(B220+B221=2,0,1)</f>
        <v>0</v>
      </c>
      <c r="D221" s="43">
        <f>IF(ISERROR(VLOOKUP(A221,'名簿'!$A$1:$D$273,4,FALSE))=TRUE,-99,VLOOKUP(A221,'名簿'!$A$1:$D$273,4,FALSE))</f>
        <v>0</v>
      </c>
      <c r="E221" s="43">
        <f t="shared" si="5"/>
        <v>0</v>
      </c>
      <c r="F221" s="220"/>
      <c r="G221" s="217"/>
      <c r="H221" s="220"/>
      <c r="I221" s="217"/>
      <c r="J221" s="220"/>
      <c r="K221" s="217"/>
      <c r="L221" s="220"/>
      <c r="M221" s="217"/>
      <c r="N221" s="220"/>
      <c r="O221" s="217"/>
      <c r="P221" s="220"/>
      <c r="Q221" s="217"/>
      <c r="AS221" s="2"/>
    </row>
    <row r="222" spans="1:45" ht="13.5">
      <c r="A222" s="43">
        <v>119</v>
      </c>
      <c r="B222" s="43">
        <f>COUNTIF('名簿'!$A$1:$A$273,'勝ち上がり'!A222)</f>
        <v>1</v>
      </c>
      <c r="C222" s="43">
        <f>IF(B222+B223=2,0,1)</f>
        <v>0</v>
      </c>
      <c r="D222" s="43">
        <f>IF(ISERROR(VLOOKUP(A222,'名簿'!$A$1:$D$273,4,FALSE))=TRUE,-99,VLOOKUP(A222,'名簿'!$A$1:$D$273,4,FALSE))</f>
        <v>1</v>
      </c>
      <c r="E222" s="43">
        <f t="shared" si="5"/>
        <v>1</v>
      </c>
      <c r="F222" s="220">
        <f>IF(B222+B223=2,MAX($F$2:F221)+1,"")</f>
        <v>110</v>
      </c>
      <c r="G222" s="217">
        <f>IF(MAX(E222:E223)&gt;=1,INDEX(A222:A223,MATCH(0,E222:E223,0)),"")</f>
        <v>138</v>
      </c>
      <c r="H222" s="220">
        <v>56</v>
      </c>
      <c r="I222" s="217">
        <f>IF(MAX(E222:E225)&gt;=2,INDEX(A222:A225,MATCH(1,E222:E225,0)),"")</f>
        <v>119</v>
      </c>
      <c r="J222" s="220"/>
      <c r="K222" s="217"/>
      <c r="L222" s="220"/>
      <c r="M222" s="217"/>
      <c r="N222" s="220"/>
      <c r="O222" s="217"/>
      <c r="P222" s="220"/>
      <c r="Q222" s="217"/>
      <c r="AS222" s="2"/>
    </row>
    <row r="223" spans="1:45" ht="13.5">
      <c r="A223" s="43">
        <v>138</v>
      </c>
      <c r="B223" s="43">
        <f>COUNTIF('名簿'!$A$1:$A$273,'勝ち上がり'!A223)</f>
        <v>1</v>
      </c>
      <c r="C223" s="43">
        <f>IF(B222+B223=2,0,1)</f>
        <v>0</v>
      </c>
      <c r="D223" s="43">
        <f>IF(ISERROR(VLOOKUP(A223,'名簿'!$A$1:$D$273,4,FALSE))=TRUE,-99,VLOOKUP(A223,'名簿'!$A$1:$D$273,4,FALSE))</f>
        <v>0</v>
      </c>
      <c r="E223" s="43">
        <f t="shared" si="5"/>
        <v>0</v>
      </c>
      <c r="F223" s="220"/>
      <c r="G223" s="217"/>
      <c r="H223" s="220"/>
      <c r="I223" s="217"/>
      <c r="J223" s="220"/>
      <c r="K223" s="217"/>
      <c r="L223" s="220"/>
      <c r="M223" s="217"/>
      <c r="N223" s="220"/>
      <c r="O223" s="217"/>
      <c r="P223" s="220"/>
      <c r="Q223" s="217"/>
      <c r="AS223" s="2"/>
    </row>
    <row r="224" spans="1:45" ht="13.5" customHeight="1">
      <c r="A224" s="43">
        <v>247</v>
      </c>
      <c r="B224" s="43">
        <f>COUNTIF('名簿'!$A$1:$A$273,'勝ち上がり'!A224)</f>
        <v>1</v>
      </c>
      <c r="C224" s="43">
        <f>IF(B224+B225=2,0,1)</f>
        <v>0</v>
      </c>
      <c r="D224" s="43">
        <f>IF(ISERROR(VLOOKUP(A224,'名簿'!$A$1:$D$273,4,FALSE))=TRUE,-99,VLOOKUP(A224,'名簿'!$A$1:$D$273,4,FALSE))</f>
        <v>0</v>
      </c>
      <c r="E224" s="43">
        <f t="shared" si="5"/>
        <v>0</v>
      </c>
      <c r="F224" s="220">
        <f>IF(B224+B225=2,MAX($F$2:F223)+1,"")</f>
        <v>111</v>
      </c>
      <c r="G224" s="217">
        <f>IF(MAX(E224:E225)&gt;=1,INDEX(A224:A225,MATCH(0,E224:E225,0)),"")</f>
        <v>247</v>
      </c>
      <c r="H224" s="220"/>
      <c r="I224" s="217"/>
      <c r="J224" s="220"/>
      <c r="K224" s="217"/>
      <c r="L224" s="220"/>
      <c r="M224" s="217"/>
      <c r="N224" s="220"/>
      <c r="O224" s="217"/>
      <c r="P224" s="220"/>
      <c r="Q224" s="217"/>
      <c r="AS224" s="2"/>
    </row>
    <row r="225" spans="1:45" ht="13.5" customHeight="1">
      <c r="A225" s="43">
        <v>10</v>
      </c>
      <c r="B225" s="43">
        <f>COUNTIF('名簿'!$A$1:$A$273,'勝ち上がり'!A225)</f>
        <v>1</v>
      </c>
      <c r="C225" s="43">
        <f>IF(B224+B225=2,0,1)</f>
        <v>0</v>
      </c>
      <c r="D225" s="43">
        <f>IF(ISERROR(VLOOKUP(A225,'名簿'!$A$1:$D$273,4,FALSE))=TRUE,-99,VLOOKUP(A225,'名簿'!$A$1:$D$273,4,FALSE))</f>
        <v>4</v>
      </c>
      <c r="E225" s="43">
        <f t="shared" si="5"/>
        <v>4</v>
      </c>
      <c r="F225" s="220"/>
      <c r="G225" s="217"/>
      <c r="H225" s="220"/>
      <c r="I225" s="217"/>
      <c r="J225" s="220"/>
      <c r="K225" s="217"/>
      <c r="L225" s="220"/>
      <c r="M225" s="217"/>
      <c r="N225" s="220"/>
      <c r="O225" s="217"/>
      <c r="P225" s="220"/>
      <c r="Q225" s="217"/>
      <c r="AS225" s="2"/>
    </row>
    <row r="226" spans="1:45" ht="13.5">
      <c r="A226" s="43">
        <v>15</v>
      </c>
      <c r="B226" s="43">
        <f>COUNTIF('名簿'!$A$1:$A$273,'勝ち上がり'!A226)</f>
        <v>1</v>
      </c>
      <c r="C226" s="43">
        <f>IF(B226+B227=2,0,1)</f>
        <v>0</v>
      </c>
      <c r="D226" s="43">
        <f>IF(ISERROR(VLOOKUP(A226,'名簿'!$A$1:$D$273,4,FALSE))=TRUE,-99,VLOOKUP(A226,'名簿'!$A$1:$D$273,4,FALSE))</f>
        <v>2</v>
      </c>
      <c r="E226" s="43">
        <f t="shared" si="5"/>
        <v>2</v>
      </c>
      <c r="F226" s="220">
        <f>IF(B226+B227=2,MAX($F$2:F225)+1,"")</f>
        <v>112</v>
      </c>
      <c r="G226" s="217">
        <f>IF(MAX(E226:E227)&gt;=1,INDEX(A226:A227,MATCH(0,E226:E227,0)),"")</f>
        <v>242</v>
      </c>
      <c r="H226" s="220">
        <v>57</v>
      </c>
      <c r="I226" s="217">
        <f>IF(MAX(E226:E229)&gt;=2,INDEX(A226:A229,MATCH(1,E226:E229,0)),"")</f>
        <v>143</v>
      </c>
      <c r="J226" s="220">
        <v>29</v>
      </c>
      <c r="K226" s="217">
        <f>IF(MAX(E226:E233)&gt;=3,INDEX(A226:A233,MATCH(2,E226:E233,0)),"")</f>
        <v>15</v>
      </c>
      <c r="L226" s="220">
        <v>15</v>
      </c>
      <c r="M226" s="217">
        <f>IF(MAX(E226:E241)&gt;=4,INDEX(A226:A241,MATCH(3,E226:E241,0)),"")</f>
        <v>18</v>
      </c>
      <c r="N226" s="220">
        <v>8</v>
      </c>
      <c r="O226" s="217">
        <f>IF(MAX(E226:E257)&gt;=5,INDEX(A226:A257,MATCH(4,E226:E257,0)),"")</f>
        <v>50</v>
      </c>
      <c r="P226" s="220"/>
      <c r="Q226" s="217"/>
      <c r="AS226" s="2"/>
    </row>
    <row r="227" spans="1:45" ht="13.5">
      <c r="A227" s="43">
        <v>242</v>
      </c>
      <c r="B227" s="43">
        <f>COUNTIF('名簿'!$A$1:$A$273,'勝ち上がり'!A227)</f>
        <v>1</v>
      </c>
      <c r="C227" s="43">
        <f>IF(B226+B227=2,0,1)</f>
        <v>0</v>
      </c>
      <c r="D227" s="43">
        <f>IF(ISERROR(VLOOKUP(A227,'名簿'!$A$1:$D$273,4,FALSE))=TRUE,-99,VLOOKUP(A227,'名簿'!$A$1:$D$273,4,FALSE))</f>
        <v>0</v>
      </c>
      <c r="E227" s="43">
        <f t="shared" si="5"/>
        <v>0</v>
      </c>
      <c r="F227" s="220"/>
      <c r="G227" s="217"/>
      <c r="H227" s="220"/>
      <c r="I227" s="217"/>
      <c r="J227" s="220"/>
      <c r="K227" s="217"/>
      <c r="L227" s="220"/>
      <c r="M227" s="217"/>
      <c r="N227" s="220"/>
      <c r="O227" s="217"/>
      <c r="P227" s="220"/>
      <c r="Q227" s="217"/>
      <c r="AS227" s="2"/>
    </row>
    <row r="228" spans="1:45" ht="13.5">
      <c r="A228" s="43">
        <v>143</v>
      </c>
      <c r="B228" s="43">
        <f>COUNTIF('名簿'!$A$1:$A$273,'勝ち上がり'!A228)</f>
        <v>1</v>
      </c>
      <c r="C228" s="43">
        <f>IF(B228+B229=2,0,1)</f>
        <v>0</v>
      </c>
      <c r="D228" s="43">
        <f>IF(ISERROR(VLOOKUP(A228,'名簿'!$A$1:$D$273,4,FALSE))=TRUE,-99,VLOOKUP(A228,'名簿'!$A$1:$D$273,4,FALSE))</f>
        <v>1</v>
      </c>
      <c r="E228" s="43">
        <f t="shared" si="5"/>
        <v>1</v>
      </c>
      <c r="F228" s="220">
        <f>IF(B228+B229=2,MAX($F$2:F227)+1,"")</f>
        <v>113</v>
      </c>
      <c r="G228" s="217">
        <f>IF(MAX(E228:E229)&gt;=1,INDEX(A228:A229,MATCH(0,E228:E229,0)),"")</f>
        <v>114</v>
      </c>
      <c r="H228" s="220"/>
      <c r="I228" s="217"/>
      <c r="J228" s="220"/>
      <c r="K228" s="217"/>
      <c r="L228" s="220"/>
      <c r="M228" s="217"/>
      <c r="N228" s="220"/>
      <c r="O228" s="217"/>
      <c r="P228" s="220"/>
      <c r="Q228" s="217"/>
      <c r="AS228" s="2"/>
    </row>
    <row r="229" spans="1:45" ht="13.5">
      <c r="A229" s="43">
        <v>114</v>
      </c>
      <c r="B229" s="43">
        <f>COUNTIF('名簿'!$A$1:$A$273,'勝ち上がり'!A229)</f>
        <v>1</v>
      </c>
      <c r="C229" s="43">
        <f>IF(B228+B229=2,0,1)</f>
        <v>0</v>
      </c>
      <c r="D229" s="43">
        <f>IF(ISERROR(VLOOKUP(A229,'名簿'!$A$1:$D$273,4,FALSE))=TRUE,-99,VLOOKUP(A229,'名簿'!$A$1:$D$273,4,FALSE))</f>
        <v>0</v>
      </c>
      <c r="E229" s="43">
        <f t="shared" si="5"/>
        <v>0</v>
      </c>
      <c r="F229" s="220"/>
      <c r="G229" s="217"/>
      <c r="H229" s="220"/>
      <c r="I229" s="217"/>
      <c r="J229" s="220"/>
      <c r="K229" s="217"/>
      <c r="L229" s="220"/>
      <c r="M229" s="217"/>
      <c r="N229" s="220"/>
      <c r="O229" s="217"/>
      <c r="P229" s="220"/>
      <c r="Q229" s="217"/>
      <c r="AS229" s="2"/>
    </row>
    <row r="230" spans="1:45" ht="13.5">
      <c r="A230" s="43">
        <v>79</v>
      </c>
      <c r="B230" s="43">
        <f>COUNTIF('名簿'!$A$1:$A$273,'勝ち上がり'!A230)</f>
        <v>1</v>
      </c>
      <c r="C230" s="43">
        <f>IF(B230+B231=2,0,1)</f>
        <v>0</v>
      </c>
      <c r="D230" s="43">
        <f>IF(ISERROR(VLOOKUP(A230,'名簿'!$A$1:$D$273,4,FALSE))=TRUE,-99,VLOOKUP(A230,'名簿'!$A$1:$D$273,4,FALSE))</f>
        <v>0</v>
      </c>
      <c r="E230" s="43">
        <f t="shared" si="5"/>
        <v>0</v>
      </c>
      <c r="F230" s="220">
        <f>IF(B230+B231=2,MAX($F$2:F229)+1,"")</f>
        <v>114</v>
      </c>
      <c r="G230" s="217">
        <f>IF(MAX(E230:E231)&gt;=1,INDEX(A230:A231,MATCH(0,E230:E231,0)),"")</f>
        <v>79</v>
      </c>
      <c r="H230" s="220">
        <v>58</v>
      </c>
      <c r="I230" s="217">
        <f>IF(MAX(E230:E233)&gt;=2,INDEX(A230:A233,MATCH(1,E230:E233,0)),"")</f>
        <v>178</v>
      </c>
      <c r="J230" s="220"/>
      <c r="K230" s="217"/>
      <c r="L230" s="220"/>
      <c r="M230" s="217"/>
      <c r="N230" s="220"/>
      <c r="O230" s="217"/>
      <c r="P230" s="220"/>
      <c r="Q230" s="217"/>
      <c r="AS230" s="2"/>
    </row>
    <row r="231" spans="1:45" ht="13.5">
      <c r="A231" s="43">
        <v>178</v>
      </c>
      <c r="B231" s="43">
        <f>COUNTIF('名簿'!$A$1:$A$273,'勝ち上がり'!A231)</f>
        <v>1</v>
      </c>
      <c r="C231" s="43">
        <f>IF(B230+B231=2,0,1)</f>
        <v>0</v>
      </c>
      <c r="D231" s="43">
        <f>IF(ISERROR(VLOOKUP(A231,'名簿'!$A$1:$D$273,4,FALSE))=TRUE,-99,VLOOKUP(A231,'名簿'!$A$1:$D$273,4,FALSE))</f>
        <v>1</v>
      </c>
      <c r="E231" s="43">
        <f t="shared" si="5"/>
        <v>1</v>
      </c>
      <c r="F231" s="220"/>
      <c r="G231" s="217"/>
      <c r="H231" s="220"/>
      <c r="I231" s="217"/>
      <c r="J231" s="220"/>
      <c r="K231" s="217"/>
      <c r="L231" s="220"/>
      <c r="M231" s="217"/>
      <c r="N231" s="220"/>
      <c r="O231" s="217"/>
      <c r="P231" s="220"/>
      <c r="Q231" s="217"/>
      <c r="AS231" s="2"/>
    </row>
    <row r="232" spans="1:45" ht="13.5">
      <c r="A232" s="43">
        <v>207</v>
      </c>
      <c r="B232" s="43">
        <f>COUNTIF('名簿'!$A$1:$A$273,'勝ち上がり'!A232)</f>
        <v>1</v>
      </c>
      <c r="C232" s="43">
        <f>IF(B232+B233=2,0,1)</f>
        <v>0</v>
      </c>
      <c r="D232" s="43">
        <f>IF(ISERROR(VLOOKUP(A232,'名簿'!$A$1:$D$273,4,FALSE))=TRUE,-99,VLOOKUP(A232,'名簿'!$A$1:$D$273,4,FALSE))</f>
        <v>0</v>
      </c>
      <c r="E232" s="43">
        <f t="shared" si="5"/>
        <v>0</v>
      </c>
      <c r="F232" s="220">
        <f>IF(B232+B233=2,MAX($F$2:F231)+1,"")</f>
        <v>115</v>
      </c>
      <c r="G232" s="217">
        <f>IF(MAX(E232:E233)&gt;=1,INDEX(A232:A233,MATCH(0,E232:E233,0)),"")</f>
        <v>207</v>
      </c>
      <c r="H232" s="220"/>
      <c r="I232" s="217"/>
      <c r="J232" s="220"/>
      <c r="K232" s="217"/>
      <c r="L232" s="220"/>
      <c r="M232" s="217"/>
      <c r="N232" s="220"/>
      <c r="O232" s="217"/>
      <c r="P232" s="220"/>
      <c r="Q232" s="217"/>
      <c r="AS232" s="2"/>
    </row>
    <row r="233" spans="1:45" ht="13.5">
      <c r="A233" s="43">
        <v>50</v>
      </c>
      <c r="B233" s="43">
        <f>COUNTIF('名簿'!$A$1:$A$273,'勝ち上がり'!A233)</f>
        <v>1</v>
      </c>
      <c r="C233" s="43">
        <f>IF(B232+B233=2,0,1)</f>
        <v>0</v>
      </c>
      <c r="D233" s="43">
        <f>IF(ISERROR(VLOOKUP(A233,'名簿'!$A$1:$D$273,4,FALSE))=TRUE,-99,VLOOKUP(A233,'名簿'!$A$1:$D$273,4,FALSE))</f>
        <v>4</v>
      </c>
      <c r="E233" s="43">
        <f t="shared" si="5"/>
        <v>4</v>
      </c>
      <c r="F233" s="220"/>
      <c r="G233" s="217"/>
      <c r="H233" s="220"/>
      <c r="I233" s="217"/>
      <c r="J233" s="220"/>
      <c r="K233" s="217"/>
      <c r="L233" s="220"/>
      <c r="M233" s="217"/>
      <c r="N233" s="220"/>
      <c r="O233" s="217"/>
      <c r="P233" s="220"/>
      <c r="Q233" s="217"/>
      <c r="AS233" s="2"/>
    </row>
    <row r="234" spans="1:45" ht="13.5">
      <c r="A234" s="43">
        <v>47</v>
      </c>
      <c r="B234" s="43">
        <f>COUNTIF('名簿'!$A$1:$A$273,'勝ち上がり'!A234)</f>
        <v>1</v>
      </c>
      <c r="C234" s="43">
        <f>IF(B234+B235=2,0,1)</f>
        <v>0</v>
      </c>
      <c r="D234" s="43">
        <f>IF(ISERROR(VLOOKUP(A234,'名簿'!$A$1:$D$273,4,FALSE))=TRUE,-99,VLOOKUP(A234,'名簿'!$A$1:$D$273,4,FALSE))</f>
        <v>0</v>
      </c>
      <c r="E234" s="43">
        <f t="shared" si="5"/>
        <v>0</v>
      </c>
      <c r="F234" s="220">
        <f>IF(B234+B235=2,MAX($F$2:F233)+1,"")</f>
        <v>116</v>
      </c>
      <c r="G234" s="217">
        <f>IF(MAX(E234:E235)&gt;=1,INDEX(A234:A235,MATCH(0,E234:E235,0)),"")</f>
        <v>47</v>
      </c>
      <c r="H234" s="220">
        <v>59</v>
      </c>
      <c r="I234" s="217">
        <f>IF(MAX(E234:E237)&gt;=2,INDEX(A234:A237,MATCH(1,E234:E237,0)),"")</f>
        <v>210</v>
      </c>
      <c r="J234" s="220">
        <v>30</v>
      </c>
      <c r="K234" s="217">
        <f>IF(MAX(E234:E241)&gt;=3,INDEX(A234:A241,MATCH(2,E234:E241,0)),"")</f>
        <v>175</v>
      </c>
      <c r="L234" s="220"/>
      <c r="M234" s="217"/>
      <c r="N234" s="220"/>
      <c r="O234" s="217"/>
      <c r="P234" s="220"/>
      <c r="Q234" s="217"/>
      <c r="AS234" s="2"/>
    </row>
    <row r="235" spans="1:45" ht="13.5">
      <c r="A235" s="43">
        <v>210</v>
      </c>
      <c r="B235" s="43">
        <f>COUNTIF('名簿'!$A$1:$A$273,'勝ち上がり'!A235)</f>
        <v>1</v>
      </c>
      <c r="C235" s="43">
        <f>IF(B234+B235=2,0,1)</f>
        <v>0</v>
      </c>
      <c r="D235" s="43">
        <f>IF(ISERROR(VLOOKUP(A235,'名簿'!$A$1:$D$273,4,FALSE))=TRUE,-99,VLOOKUP(A235,'名簿'!$A$1:$D$273,4,FALSE))</f>
        <v>1</v>
      </c>
      <c r="E235" s="43">
        <f t="shared" si="5"/>
        <v>1</v>
      </c>
      <c r="F235" s="220"/>
      <c r="G235" s="217"/>
      <c r="H235" s="220"/>
      <c r="I235" s="217"/>
      <c r="J235" s="220"/>
      <c r="K235" s="217"/>
      <c r="L235" s="220"/>
      <c r="M235" s="217"/>
      <c r="N235" s="220"/>
      <c r="O235" s="217"/>
      <c r="P235" s="220"/>
      <c r="Q235" s="217"/>
      <c r="AS235" s="2"/>
    </row>
    <row r="236" spans="1:45" ht="13.5">
      <c r="A236" s="43">
        <v>175</v>
      </c>
      <c r="B236" s="43">
        <f>COUNTIF('名簿'!$A$1:$A$273,'勝ち上がり'!A236)</f>
        <v>1</v>
      </c>
      <c r="C236" s="43">
        <f>IF(B236+B237=2,0,1)</f>
        <v>0</v>
      </c>
      <c r="D236" s="43">
        <f>IF(ISERROR(VLOOKUP(A236,'名簿'!$A$1:$D$273,4,FALSE))=TRUE,-99,VLOOKUP(A236,'名簿'!$A$1:$D$273,4,FALSE))</f>
        <v>2</v>
      </c>
      <c r="E236" s="43">
        <f t="shared" si="5"/>
        <v>2</v>
      </c>
      <c r="F236" s="220">
        <f>IF(B236+B237=2,MAX($F$2:F235)+1,"")</f>
        <v>117</v>
      </c>
      <c r="G236" s="217">
        <f>IF(MAX(E236:E237)&gt;=1,INDEX(A236:A237,MATCH(0,E236:E237,0)),"")</f>
        <v>82</v>
      </c>
      <c r="H236" s="220"/>
      <c r="I236" s="217"/>
      <c r="J236" s="220"/>
      <c r="K236" s="217"/>
      <c r="L236" s="220"/>
      <c r="M236" s="217"/>
      <c r="N236" s="220"/>
      <c r="O236" s="217"/>
      <c r="P236" s="220"/>
      <c r="Q236" s="217"/>
      <c r="AS236" s="2"/>
    </row>
    <row r="237" spans="1:45" ht="13.5">
      <c r="A237" s="43">
        <v>82</v>
      </c>
      <c r="B237" s="43">
        <f>COUNTIF('名簿'!$A$1:$A$273,'勝ち上がり'!A237)</f>
        <v>1</v>
      </c>
      <c r="C237" s="43">
        <f>IF(B236+B237=2,0,1)</f>
        <v>0</v>
      </c>
      <c r="D237" s="43">
        <f>IF(ISERROR(VLOOKUP(A237,'名簿'!$A$1:$D$273,4,FALSE))=TRUE,-99,VLOOKUP(A237,'名簿'!$A$1:$D$273,4,FALSE))</f>
        <v>0</v>
      </c>
      <c r="E237" s="43">
        <f t="shared" si="5"/>
        <v>0</v>
      </c>
      <c r="F237" s="220"/>
      <c r="G237" s="217"/>
      <c r="H237" s="220"/>
      <c r="I237" s="217"/>
      <c r="J237" s="220"/>
      <c r="K237" s="217"/>
      <c r="L237" s="220"/>
      <c r="M237" s="217"/>
      <c r="N237" s="220"/>
      <c r="O237" s="217"/>
      <c r="P237" s="220"/>
      <c r="Q237" s="217"/>
      <c r="AS237" s="2"/>
    </row>
    <row r="238" spans="1:45" ht="13.5">
      <c r="A238" s="43">
        <v>111</v>
      </c>
      <c r="B238" s="43">
        <f>COUNTIF('名簿'!$A$1:$A$273,'勝ち上がり'!A238)</f>
        <v>1</v>
      </c>
      <c r="C238" s="43">
        <f>IF(B238+B239=2,0,1)</f>
        <v>0</v>
      </c>
      <c r="D238" s="43">
        <f>IF(ISERROR(VLOOKUP(A238,'名簿'!$A$1:$D$273,4,FALSE))=TRUE,-99,VLOOKUP(A238,'名簿'!$A$1:$D$273,4,FALSE))</f>
        <v>0</v>
      </c>
      <c r="E238" s="43">
        <f t="shared" si="5"/>
        <v>0</v>
      </c>
      <c r="F238" s="220">
        <f>IF(B238+B239=2,MAX($F$2:F237)+1,"")</f>
        <v>118</v>
      </c>
      <c r="G238" s="217">
        <f>IF(MAX(E238:E239)&gt;=1,INDEX(A238:A239,MATCH(0,E238:E239,0)),"")</f>
        <v>111</v>
      </c>
      <c r="H238" s="220">
        <v>60</v>
      </c>
      <c r="I238" s="217">
        <f>IF(MAX(E238:E241)&gt;=2,INDEX(A238:A241,MATCH(1,E238:E241,0)),"")</f>
        <v>146</v>
      </c>
      <c r="J238" s="220"/>
      <c r="K238" s="217"/>
      <c r="L238" s="220"/>
      <c r="M238" s="217"/>
      <c r="N238" s="220"/>
      <c r="O238" s="217"/>
      <c r="P238" s="220"/>
      <c r="Q238" s="217"/>
      <c r="AS238" s="2"/>
    </row>
    <row r="239" spans="1:45" ht="13.5">
      <c r="A239" s="43">
        <v>146</v>
      </c>
      <c r="B239" s="43">
        <f>COUNTIF('名簿'!$A$1:$A$273,'勝ち上がり'!A239)</f>
        <v>1</v>
      </c>
      <c r="C239" s="43">
        <f>IF(B238+B239=2,0,1)</f>
        <v>0</v>
      </c>
      <c r="D239" s="43">
        <f>IF(ISERROR(VLOOKUP(A239,'名簿'!$A$1:$D$273,4,FALSE))=TRUE,-99,VLOOKUP(A239,'名簿'!$A$1:$D$273,4,FALSE))</f>
        <v>1</v>
      </c>
      <c r="E239" s="43">
        <f t="shared" si="5"/>
        <v>1</v>
      </c>
      <c r="F239" s="220"/>
      <c r="G239" s="217"/>
      <c r="H239" s="220"/>
      <c r="I239" s="217"/>
      <c r="J239" s="220"/>
      <c r="K239" s="217"/>
      <c r="L239" s="220"/>
      <c r="M239" s="217"/>
      <c r="N239" s="220"/>
      <c r="O239" s="217"/>
      <c r="P239" s="220"/>
      <c r="Q239" s="217"/>
      <c r="AS239" s="2"/>
    </row>
    <row r="240" spans="1:45" ht="13.5">
      <c r="A240" s="43">
        <v>239</v>
      </c>
      <c r="B240" s="43">
        <f>COUNTIF('名簿'!$A$1:$A$273,'勝ち上がり'!A240)</f>
        <v>1</v>
      </c>
      <c r="C240" s="43">
        <f>IF(B240+B241=2,0,1)</f>
        <v>0</v>
      </c>
      <c r="D240" s="43">
        <f>IF(ISERROR(VLOOKUP(A240,'名簿'!$A$1:$D$273,4,FALSE))=TRUE,-99,VLOOKUP(A240,'名簿'!$A$1:$D$273,4,FALSE))</f>
        <v>0</v>
      </c>
      <c r="E240" s="43">
        <f t="shared" si="5"/>
        <v>0</v>
      </c>
      <c r="F240" s="220">
        <f>IF(B240+B241=2,MAX($F$2:F239)+1,"")</f>
        <v>119</v>
      </c>
      <c r="G240" s="217">
        <f>IF(MAX(E240:E241)&gt;=1,INDEX(A240:A241,MATCH(0,E240:E241,0)),"")</f>
        <v>239</v>
      </c>
      <c r="H240" s="220"/>
      <c r="I240" s="217"/>
      <c r="J240" s="220"/>
      <c r="K240" s="217"/>
      <c r="L240" s="220"/>
      <c r="M240" s="217"/>
      <c r="N240" s="220"/>
      <c r="O240" s="217"/>
      <c r="P240" s="220"/>
      <c r="Q240" s="217"/>
      <c r="AS240" s="2"/>
    </row>
    <row r="241" spans="1:45" ht="13.5">
      <c r="A241" s="43">
        <v>18</v>
      </c>
      <c r="B241" s="43">
        <f>COUNTIF('名簿'!$A$1:$A$273,'勝ち上がり'!A241)</f>
        <v>1</v>
      </c>
      <c r="C241" s="43">
        <f>IF(B240+B241=2,0,1)</f>
        <v>0</v>
      </c>
      <c r="D241" s="43">
        <f>IF(ISERROR(VLOOKUP(A241,'名簿'!$A$1:$D$273,4,FALSE))=TRUE,-99,VLOOKUP(A241,'名簿'!$A$1:$D$273,4,FALSE))</f>
        <v>3</v>
      </c>
      <c r="E241" s="43">
        <f t="shared" si="5"/>
        <v>3</v>
      </c>
      <c r="F241" s="220"/>
      <c r="G241" s="217"/>
      <c r="H241" s="220"/>
      <c r="I241" s="217"/>
      <c r="J241" s="220"/>
      <c r="K241" s="217"/>
      <c r="L241" s="220"/>
      <c r="M241" s="217"/>
      <c r="N241" s="220"/>
      <c r="O241" s="217"/>
      <c r="P241" s="220"/>
      <c r="Q241" s="217"/>
      <c r="AS241" s="2"/>
    </row>
    <row r="242" spans="1:45" ht="13.5">
      <c r="A242" s="43">
        <v>31</v>
      </c>
      <c r="B242" s="43">
        <f>COUNTIF('名簿'!$A$1:$A$273,'勝ち上がり'!A242)</f>
        <v>1</v>
      </c>
      <c r="C242" s="43">
        <f>IF(B242+B243=2,0,1)</f>
        <v>0</v>
      </c>
      <c r="D242" s="43">
        <f>IF(ISERROR(VLOOKUP(A242,'名簿'!$A$1:$D$273,4,FALSE))=TRUE,-99,VLOOKUP(A242,'名簿'!$A$1:$D$273,4,FALSE))</f>
        <v>1</v>
      </c>
      <c r="E242" s="43">
        <f t="shared" si="5"/>
        <v>1</v>
      </c>
      <c r="F242" s="220">
        <f>IF(B242+B243=2,MAX($F$2:F241)+1,"")</f>
        <v>120</v>
      </c>
      <c r="G242" s="217">
        <f>IF(MAX(E242:E243)&gt;=1,INDEX(A242:A243,MATCH(0,E242:E243,0)),"")</f>
        <v>226</v>
      </c>
      <c r="H242" s="220">
        <v>61</v>
      </c>
      <c r="I242" s="217">
        <f>IF(MAX(E242:E245)&gt;=2,INDEX(A242:A245,MATCH(1,E242:E245,0)),"")</f>
        <v>31</v>
      </c>
      <c r="J242" s="220">
        <v>31</v>
      </c>
      <c r="K242" s="217">
        <f>IF(MAX(E242:E249)&gt;=3,INDEX(A242:A249,MATCH(2,E242:E249,0)),"")</f>
        <v>34</v>
      </c>
      <c r="L242" s="220">
        <v>16</v>
      </c>
      <c r="M242" s="217">
        <f>IF(MAX(E242:E257)&gt;=4,INDEX(A242:A257,MATCH(3,E242:E257,0)),"")</f>
        <v>63</v>
      </c>
      <c r="N242" s="220"/>
      <c r="O242" s="217"/>
      <c r="P242" s="220"/>
      <c r="Q242" s="217"/>
      <c r="AS242" s="2"/>
    </row>
    <row r="243" spans="1:45" ht="13.5">
      <c r="A243" s="43">
        <v>226</v>
      </c>
      <c r="B243" s="43">
        <f>COUNTIF('名簿'!$A$1:$A$273,'勝ち上がり'!A243)</f>
        <v>1</v>
      </c>
      <c r="C243" s="43">
        <f>IF(B242+B243=2,0,1)</f>
        <v>0</v>
      </c>
      <c r="D243" s="43">
        <f>IF(ISERROR(VLOOKUP(A243,'名簿'!$A$1:$D$273,4,FALSE))=TRUE,-99,VLOOKUP(A243,'名簿'!$A$1:$D$273,4,FALSE))</f>
        <v>0</v>
      </c>
      <c r="E243" s="43">
        <f t="shared" si="5"/>
        <v>0</v>
      </c>
      <c r="F243" s="220"/>
      <c r="G243" s="217"/>
      <c r="H243" s="220"/>
      <c r="I243" s="217"/>
      <c r="J243" s="220"/>
      <c r="K243" s="217"/>
      <c r="L243" s="220"/>
      <c r="M243" s="217"/>
      <c r="N243" s="220"/>
      <c r="O243" s="217"/>
      <c r="P243" s="220"/>
      <c r="Q243" s="217"/>
      <c r="AS243" s="2"/>
    </row>
    <row r="244" spans="1:45" ht="13.5">
      <c r="A244" s="43">
        <v>159</v>
      </c>
      <c r="B244" s="43">
        <f>COUNTIF('名簿'!$A$1:$A$273,'勝ち上がり'!A244)</f>
        <v>1</v>
      </c>
      <c r="C244" s="43">
        <f>IF(B244+B245=2,0,1)</f>
        <v>0</v>
      </c>
      <c r="D244" s="43">
        <f>IF(ISERROR(VLOOKUP(A244,'名簿'!$A$1:$D$273,4,FALSE))=TRUE,-99,VLOOKUP(A244,'名簿'!$A$1:$D$273,4,FALSE))</f>
        <v>0</v>
      </c>
      <c r="E244" s="43">
        <f t="shared" si="5"/>
        <v>0</v>
      </c>
      <c r="F244" s="220">
        <f>IF(B244+B245=2,MAX($F$2:F243)+1,"")</f>
        <v>121</v>
      </c>
      <c r="G244" s="217">
        <f>IF(MAX(E244:E245)&gt;=1,INDEX(A244:A245,MATCH(0,E244:E245,0)),"")</f>
        <v>159</v>
      </c>
      <c r="H244" s="220"/>
      <c r="I244" s="217"/>
      <c r="J244" s="220"/>
      <c r="K244" s="217"/>
      <c r="L244" s="220"/>
      <c r="M244" s="217"/>
      <c r="N244" s="220"/>
      <c r="O244" s="217"/>
      <c r="P244" s="220"/>
      <c r="Q244" s="217"/>
      <c r="AS244" s="2"/>
    </row>
    <row r="245" spans="1:45" ht="13.5">
      <c r="A245" s="43">
        <v>98</v>
      </c>
      <c r="B245" s="43">
        <f>COUNTIF('名簿'!$A$1:$A$273,'勝ち上がり'!A245)</f>
        <v>1</v>
      </c>
      <c r="C245" s="43">
        <f>IF(B244+B245=2,0,1)</f>
        <v>0</v>
      </c>
      <c r="D245" s="43">
        <f>IF(ISERROR(VLOOKUP(A245,'名簿'!$A$1:$D$273,4,FALSE))=TRUE,-99,VLOOKUP(A245,'名簿'!$A$1:$D$273,4,FALSE))</f>
        <v>5</v>
      </c>
      <c r="E245" s="43">
        <f t="shared" si="5"/>
        <v>5</v>
      </c>
      <c r="F245" s="220"/>
      <c r="G245" s="217"/>
      <c r="H245" s="220"/>
      <c r="I245" s="217"/>
      <c r="J245" s="220"/>
      <c r="K245" s="217"/>
      <c r="L245" s="220"/>
      <c r="M245" s="217"/>
      <c r="N245" s="220"/>
      <c r="O245" s="217"/>
      <c r="P245" s="220"/>
      <c r="Q245" s="217"/>
      <c r="AS245" s="2"/>
    </row>
    <row r="246" spans="1:45" ht="13.5">
      <c r="A246" s="43">
        <v>95</v>
      </c>
      <c r="B246" s="43">
        <f>COUNTIF('名簿'!$A$1:$A$273,'勝ち上がり'!A246)</f>
        <v>1</v>
      </c>
      <c r="C246" s="43">
        <f>IF(B246+B247=2,0,1)</f>
        <v>0</v>
      </c>
      <c r="D246" s="43">
        <f>IF(ISERROR(VLOOKUP(A246,'名簿'!$A$1:$D$273,4,FALSE))=TRUE,-99,VLOOKUP(A246,'名簿'!$A$1:$D$273,4,FALSE))</f>
        <v>0</v>
      </c>
      <c r="E246" s="43">
        <f t="shared" si="5"/>
        <v>0</v>
      </c>
      <c r="F246" s="220">
        <f>IF(B246+B247=2,MAX($F$2:F245)+1,"")</f>
        <v>122</v>
      </c>
      <c r="G246" s="217">
        <f>IF(MAX(E246:E247)&gt;=1,INDEX(A246:A247,MATCH(0,E246:E247,0)),"")</f>
        <v>95</v>
      </c>
      <c r="H246" s="220">
        <v>62</v>
      </c>
      <c r="I246" s="217">
        <f>IF(MAX(E246:E249)&gt;=2,INDEX(A246:A249,MATCH(1,E246:E249,0)),"")</f>
        <v>162</v>
      </c>
      <c r="J246" s="220"/>
      <c r="K246" s="217"/>
      <c r="L246" s="220"/>
      <c r="M246" s="217"/>
      <c r="N246" s="220"/>
      <c r="O246" s="217"/>
      <c r="P246" s="220"/>
      <c r="Q246" s="217"/>
      <c r="AS246" s="2"/>
    </row>
    <row r="247" spans="1:45" ht="13.5">
      <c r="A247" s="43">
        <v>162</v>
      </c>
      <c r="B247" s="43">
        <f>COUNTIF('名簿'!$A$1:$A$273,'勝ち上がり'!A247)</f>
        <v>1</v>
      </c>
      <c r="C247" s="43">
        <f>IF(B246+B247=2,0,1)</f>
        <v>0</v>
      </c>
      <c r="D247" s="43">
        <f>IF(ISERROR(VLOOKUP(A247,'名簿'!$A$1:$D$273,4,FALSE))=TRUE,-99,VLOOKUP(A247,'名簿'!$A$1:$D$273,4,FALSE))</f>
        <v>1</v>
      </c>
      <c r="E247" s="43">
        <f t="shared" si="5"/>
        <v>1</v>
      </c>
      <c r="F247" s="220"/>
      <c r="G247" s="217"/>
      <c r="H247" s="220"/>
      <c r="I247" s="217"/>
      <c r="J247" s="220"/>
      <c r="K247" s="217"/>
      <c r="L247" s="220"/>
      <c r="M247" s="217"/>
      <c r="N247" s="220"/>
      <c r="O247" s="217"/>
      <c r="P247" s="220"/>
      <c r="Q247" s="217"/>
      <c r="AS247" s="2"/>
    </row>
    <row r="248" spans="1:45" ht="13.5">
      <c r="A248" s="43">
        <v>223</v>
      </c>
      <c r="B248" s="43">
        <f>COUNTIF('名簿'!$A$1:$A$273,'勝ち上がり'!A248)</f>
        <v>1</v>
      </c>
      <c r="C248" s="43">
        <f>IF(B248+B249=2,0,1)</f>
        <v>0</v>
      </c>
      <c r="D248" s="43">
        <f>IF(ISERROR(VLOOKUP(A248,'名簿'!$A$1:$D$273,4,FALSE))=TRUE,-99,VLOOKUP(A248,'名簿'!$A$1:$D$273,4,FALSE))</f>
        <v>0</v>
      </c>
      <c r="E248" s="43">
        <f t="shared" si="5"/>
        <v>0</v>
      </c>
      <c r="F248" s="220">
        <f>IF(B248+B249=2,MAX($F$2:F247)+1,"")</f>
        <v>123</v>
      </c>
      <c r="G248" s="217">
        <f>IF(MAX(E248:E249)&gt;=1,INDEX(A248:A249,MATCH(0,E248:E249,0)),"")</f>
        <v>223</v>
      </c>
      <c r="H248" s="220"/>
      <c r="I248" s="217"/>
      <c r="J248" s="220"/>
      <c r="K248" s="217"/>
      <c r="L248" s="220"/>
      <c r="M248" s="217"/>
      <c r="N248" s="220"/>
      <c r="O248" s="217"/>
      <c r="P248" s="220"/>
      <c r="Q248" s="217"/>
      <c r="AS248" s="2"/>
    </row>
    <row r="249" spans="1:45" ht="13.5">
      <c r="A249" s="43">
        <v>34</v>
      </c>
      <c r="B249" s="43">
        <f>COUNTIF('名簿'!$A$1:$A$273,'勝ち上がり'!A249)</f>
        <v>1</v>
      </c>
      <c r="C249" s="43">
        <f>IF(B248+B249=2,0,1)</f>
        <v>0</v>
      </c>
      <c r="D249" s="43">
        <f>IF(ISERROR(VLOOKUP(A249,'名簿'!$A$1:$D$273,4,FALSE))=TRUE,-99,VLOOKUP(A249,'名簿'!$A$1:$D$273,4,FALSE))</f>
        <v>2</v>
      </c>
      <c r="E249" s="43">
        <f t="shared" si="5"/>
        <v>2</v>
      </c>
      <c r="F249" s="220"/>
      <c r="G249" s="217"/>
      <c r="H249" s="220"/>
      <c r="I249" s="217"/>
      <c r="J249" s="220"/>
      <c r="K249" s="217"/>
      <c r="L249" s="220"/>
      <c r="M249" s="217"/>
      <c r="N249" s="220"/>
      <c r="O249" s="217"/>
      <c r="P249" s="220"/>
      <c r="Q249" s="217"/>
      <c r="AS249" s="2"/>
    </row>
    <row r="250" spans="1:45" ht="13.5">
      <c r="A250" s="43">
        <v>63</v>
      </c>
      <c r="B250" s="43">
        <f>COUNTIF('名簿'!$A$1:$A$273,'勝ち上がり'!A250)</f>
        <v>1</v>
      </c>
      <c r="C250" s="43">
        <f>IF(B250+B251=2,0,1)</f>
        <v>0</v>
      </c>
      <c r="D250" s="43">
        <f>IF(ISERROR(VLOOKUP(A250,'名簿'!$A$1:$D$273,4,FALSE))=TRUE,-99,VLOOKUP(A250,'名簿'!$A$1:$D$273,4,FALSE))</f>
        <v>3</v>
      </c>
      <c r="E250" s="43">
        <f t="shared" si="5"/>
        <v>3</v>
      </c>
      <c r="F250" s="220">
        <f>IF(B250+B251=2,MAX($F$2:F249)+1,"")</f>
        <v>124</v>
      </c>
      <c r="G250" s="217">
        <f>IF(MAX(E250:E251)&gt;=1,INDEX(A250:A251,MATCH(0,E250:E251,0)),"")</f>
        <v>194</v>
      </c>
      <c r="H250" s="220">
        <v>63</v>
      </c>
      <c r="I250" s="217">
        <f>IF(MAX(E250:E253)&gt;=2,INDEX(A250:A253,MATCH(1,E250:E253,0)),"")</f>
        <v>66</v>
      </c>
      <c r="J250" s="220">
        <v>32</v>
      </c>
      <c r="K250" s="217">
        <f>IF(MAX(E250:E257)&gt;=3,INDEX(A250:A257,MATCH(2,E250:E257,0)),"")</f>
        <v>130</v>
      </c>
      <c r="L250" s="220"/>
      <c r="M250" s="217"/>
      <c r="N250" s="220"/>
      <c r="O250" s="217"/>
      <c r="P250" s="220"/>
      <c r="Q250" s="217"/>
      <c r="AS250" s="2"/>
    </row>
    <row r="251" spans="1:45" ht="13.5">
      <c r="A251" s="43">
        <v>194</v>
      </c>
      <c r="B251" s="43">
        <f>COUNTIF('名簿'!$A$1:$A$273,'勝ち上がり'!A251)</f>
        <v>1</v>
      </c>
      <c r="C251" s="43">
        <f>IF(B250+B251=2,0,1)</f>
        <v>0</v>
      </c>
      <c r="D251" s="43">
        <f>IF(ISERROR(VLOOKUP(A251,'名簿'!$A$1:$D$273,4,FALSE))=TRUE,-99,VLOOKUP(A251,'名簿'!$A$1:$D$273,4,FALSE))</f>
        <v>0</v>
      </c>
      <c r="E251" s="43">
        <f t="shared" si="5"/>
        <v>0</v>
      </c>
      <c r="F251" s="220"/>
      <c r="G251" s="217"/>
      <c r="H251" s="220"/>
      <c r="I251" s="217"/>
      <c r="J251" s="220"/>
      <c r="K251" s="217"/>
      <c r="L251" s="220"/>
      <c r="M251" s="217"/>
      <c r="N251" s="220"/>
      <c r="O251" s="217"/>
      <c r="P251" s="220"/>
      <c r="Q251" s="217"/>
      <c r="AS251" s="2"/>
    </row>
    <row r="252" spans="1:45" ht="13.5">
      <c r="A252" s="43">
        <v>191</v>
      </c>
      <c r="B252" s="43">
        <f>COUNTIF('名簿'!$A$1:$A$273,'勝ち上がり'!A252)</f>
        <v>1</v>
      </c>
      <c r="C252" s="43">
        <f>IF(B252+B253=2,0,1)</f>
        <v>0</v>
      </c>
      <c r="D252" s="43">
        <f>IF(ISERROR(VLOOKUP(A252,'名簿'!$A$1:$D$273,4,FALSE))=TRUE,-99,VLOOKUP(A252,'名簿'!$A$1:$D$273,4,FALSE))</f>
        <v>0</v>
      </c>
      <c r="E252" s="43">
        <f t="shared" si="5"/>
        <v>0</v>
      </c>
      <c r="F252" s="220">
        <f>IF(B252+B253=2,MAX($F$2:F251)+1,"")</f>
        <v>125</v>
      </c>
      <c r="G252" s="217">
        <f>IF(MAX(E252:E253)&gt;=1,INDEX(A252:A253,MATCH(0,E252:E253,0)),"")</f>
        <v>191</v>
      </c>
      <c r="H252" s="220"/>
      <c r="I252" s="217"/>
      <c r="J252" s="220"/>
      <c r="K252" s="217"/>
      <c r="L252" s="220"/>
      <c r="M252" s="217"/>
      <c r="N252" s="220"/>
      <c r="O252" s="217"/>
      <c r="P252" s="220"/>
      <c r="Q252" s="217"/>
      <c r="AS252" s="2"/>
    </row>
    <row r="253" spans="1:45" ht="13.5">
      <c r="A253" s="43">
        <v>66</v>
      </c>
      <c r="B253" s="43">
        <f>COUNTIF('名簿'!$A$1:$A$273,'勝ち上がり'!A253)</f>
        <v>1</v>
      </c>
      <c r="C253" s="43">
        <f>IF(B252+B253=2,0,1)</f>
        <v>0</v>
      </c>
      <c r="D253" s="43">
        <f>IF(ISERROR(VLOOKUP(A253,'名簿'!$A$1:$D$273,4,FALSE))=TRUE,-99,VLOOKUP(A253,'名簿'!$A$1:$D$273,4,FALSE))</f>
        <v>1</v>
      </c>
      <c r="E253" s="43">
        <f t="shared" si="5"/>
        <v>1</v>
      </c>
      <c r="F253" s="220"/>
      <c r="G253" s="217"/>
      <c r="H253" s="220"/>
      <c r="I253" s="217"/>
      <c r="J253" s="220"/>
      <c r="K253" s="217"/>
      <c r="L253" s="220"/>
      <c r="M253" s="217"/>
      <c r="N253" s="220"/>
      <c r="O253" s="217"/>
      <c r="P253" s="220"/>
      <c r="Q253" s="217"/>
      <c r="AS253" s="2"/>
    </row>
    <row r="254" spans="1:45" ht="13.5">
      <c r="A254" s="43">
        <v>127</v>
      </c>
      <c r="B254" s="43">
        <f>COUNTIF('名簿'!$A$1:$A$273,'勝ち上がり'!A254)</f>
        <v>1</v>
      </c>
      <c r="C254" s="43">
        <f>IF(B254+B255=2,0,1)</f>
        <v>0</v>
      </c>
      <c r="D254" s="43">
        <f>IF(ISERROR(VLOOKUP(A254,'名簿'!$A$1:$D$273,4,FALSE))=TRUE,-99,VLOOKUP(A254,'名簿'!$A$1:$D$273,4,FALSE))</f>
        <v>0</v>
      </c>
      <c r="E254" s="43">
        <f t="shared" si="5"/>
        <v>0</v>
      </c>
      <c r="F254" s="220">
        <f>IF(B254+B255=2,MAX($F$2:F253)+1,"")</f>
        <v>126</v>
      </c>
      <c r="G254" s="217">
        <f>IF(MAX(E254:E255)&gt;=1,INDEX(A254:A255,MATCH(0,E254:E255,0)),"")</f>
        <v>127</v>
      </c>
      <c r="H254" s="220">
        <v>64</v>
      </c>
      <c r="I254" s="217">
        <f>IF(MAX(E254:E257)&gt;=2,INDEX(A254:A257,MATCH(1,E254:E257,0)),"")</f>
        <v>2</v>
      </c>
      <c r="J254" s="220"/>
      <c r="K254" s="217"/>
      <c r="L254" s="220"/>
      <c r="M254" s="217"/>
      <c r="N254" s="220"/>
      <c r="O254" s="217"/>
      <c r="P254" s="220"/>
      <c r="Q254" s="217"/>
      <c r="AS254" s="2"/>
    </row>
    <row r="255" spans="1:45" ht="13.5">
      <c r="A255" s="43">
        <v>130</v>
      </c>
      <c r="B255" s="43">
        <f>COUNTIF('名簿'!$A$1:$A$273,'勝ち上がり'!A255)</f>
        <v>1</v>
      </c>
      <c r="C255" s="43">
        <f>IF(B254+B255=2,0,1)</f>
        <v>0</v>
      </c>
      <c r="D255" s="43">
        <f>IF(ISERROR(VLOOKUP(A255,'名簿'!$A$1:$D$273,4,FALSE))=TRUE,-99,VLOOKUP(A255,'名簿'!$A$1:$D$273,4,FALSE))</f>
        <v>2</v>
      </c>
      <c r="E255" s="43">
        <f t="shared" si="5"/>
        <v>2</v>
      </c>
      <c r="F255" s="220"/>
      <c r="G255" s="217"/>
      <c r="H255" s="220"/>
      <c r="I255" s="217"/>
      <c r="J255" s="220"/>
      <c r="K255" s="217"/>
      <c r="L255" s="220"/>
      <c r="M255" s="217"/>
      <c r="N255" s="220"/>
      <c r="O255" s="217"/>
      <c r="P255" s="220"/>
      <c r="Q255" s="217"/>
      <c r="AS255" s="2"/>
    </row>
    <row r="256" spans="1:45" ht="13.5">
      <c r="A256" s="43">
        <v>255</v>
      </c>
      <c r="B256" s="43">
        <f>COUNTIF('名簿'!$A$1:$A$273,'勝ち上がり'!A256)</f>
        <v>0</v>
      </c>
      <c r="C256" s="43">
        <f>IF(B256+B257=2,0,1)</f>
        <v>1</v>
      </c>
      <c r="D256" s="43">
        <f>IF(ISERROR(VLOOKUP(A256,'名簿'!$A$1:$D$273,4,FALSE))=TRUE,-99,VLOOKUP(A256,'名簿'!$A$1:$D$273,4,FALSE))</f>
        <v>-99</v>
      </c>
      <c r="E256" s="43">
        <f t="shared" si="5"/>
        <v>-98</v>
      </c>
      <c r="F256" s="220">
        <f>IF(B256+B257=2,MAX($F$2:F255)+1,"")</f>
      </c>
      <c r="G256" s="217" t="e">
        <f>IF(MAX(E256:E257)&gt;=1,INDEX(A256:A257,MATCH(0,E256:E257,0)),"")</f>
        <v>#N/A</v>
      </c>
      <c r="H256" s="220"/>
      <c r="I256" s="217"/>
      <c r="J256" s="220"/>
      <c r="K256" s="217"/>
      <c r="L256" s="220"/>
      <c r="M256" s="217"/>
      <c r="N256" s="220"/>
      <c r="O256" s="217"/>
      <c r="P256" s="220"/>
      <c r="Q256" s="217"/>
      <c r="AS256" s="2"/>
    </row>
    <row r="257" spans="1:45" ht="13.5">
      <c r="A257" s="43">
        <v>2</v>
      </c>
      <c r="B257" s="43">
        <f>COUNTIF('名簿'!$A$1:$A$273,'勝ち上がり'!A257)</f>
        <v>1</v>
      </c>
      <c r="C257" s="43">
        <f>IF(B256+B257=2,0,1)</f>
        <v>1</v>
      </c>
      <c r="D257" s="43">
        <f>IF(ISERROR(VLOOKUP(A257,'名簿'!$A$1:$D$273,4,FALSE))=TRUE,-99,VLOOKUP(A257,'名簿'!$A$1:$D$273,4,FALSE))</f>
        <v>0</v>
      </c>
      <c r="E257" s="43">
        <f t="shared" si="5"/>
        <v>1</v>
      </c>
      <c r="F257" s="220"/>
      <c r="G257" s="217"/>
      <c r="H257" s="220"/>
      <c r="I257" s="217"/>
      <c r="J257" s="220"/>
      <c r="K257" s="217"/>
      <c r="L257" s="220"/>
      <c r="M257" s="217"/>
      <c r="N257" s="220"/>
      <c r="O257" s="217"/>
      <c r="P257" s="220"/>
      <c r="Q257" s="217"/>
      <c r="AS257" s="2"/>
    </row>
    <row r="258" ht="18.75">
      <c r="AS258" s="2"/>
    </row>
    <row r="259" ht="18.75">
      <c r="AS259" s="2"/>
    </row>
    <row r="260" ht="18.75">
      <c r="AS260" s="2"/>
    </row>
    <row r="261" ht="18.75">
      <c r="AS261" s="2"/>
    </row>
    <row r="262" ht="18.75">
      <c r="AS262" s="2"/>
    </row>
    <row r="263" ht="18.75">
      <c r="AS263" s="2"/>
    </row>
    <row r="264" ht="18.75">
      <c r="AS264" s="2"/>
    </row>
    <row r="265" ht="18.75">
      <c r="AS265" s="2"/>
    </row>
    <row r="266" ht="18.75">
      <c r="AS266" s="2"/>
    </row>
    <row r="267" ht="18.75">
      <c r="AS267" s="2"/>
    </row>
    <row r="268" ht="18.75">
      <c r="AS268" s="2"/>
    </row>
    <row r="269" ht="18.75">
      <c r="AS269" s="2"/>
    </row>
    <row r="270" ht="18.75">
      <c r="AS270" s="2"/>
    </row>
    <row r="271" ht="18.75">
      <c r="AS271" s="2"/>
    </row>
    <row r="272" ht="18.75">
      <c r="AS272" s="2"/>
    </row>
    <row r="273" ht="18.75">
      <c r="AS273" s="2"/>
    </row>
    <row r="274" ht="18.75">
      <c r="AS274" s="2"/>
    </row>
    <row r="275" ht="18.75">
      <c r="AS275" s="2"/>
    </row>
    <row r="276" ht="18.75">
      <c r="AS276" s="2"/>
    </row>
    <row r="277" ht="18.75">
      <c r="AS277" s="2"/>
    </row>
    <row r="278" ht="18.75">
      <c r="AS278" s="2"/>
    </row>
    <row r="279" ht="18.75">
      <c r="AS279" s="2"/>
    </row>
    <row r="280" ht="18.75">
      <c r="AS280" s="2"/>
    </row>
    <row r="281" ht="18.75">
      <c r="AS281" s="2"/>
    </row>
    <row r="282" ht="18.75">
      <c r="AS282" s="2"/>
    </row>
    <row r="283" ht="18.75">
      <c r="AS283" s="2"/>
    </row>
    <row r="284" ht="18.75">
      <c r="AS284" s="2"/>
    </row>
    <row r="285" ht="18.75">
      <c r="AS285" s="2"/>
    </row>
    <row r="286" ht="18.75">
      <c r="AS286" s="2"/>
    </row>
    <row r="287" ht="18.75">
      <c r="AS287" s="2"/>
    </row>
    <row r="288" ht="18.75">
      <c r="AS288" s="2"/>
    </row>
    <row r="289" ht="18.75">
      <c r="AS289" s="2"/>
    </row>
    <row r="290" ht="18.75">
      <c r="AS290" s="2"/>
    </row>
    <row r="291" ht="18.75">
      <c r="AS291" s="2"/>
    </row>
    <row r="292" ht="18.75">
      <c r="AS292" s="2"/>
    </row>
    <row r="293" ht="18.75">
      <c r="AS293" s="2"/>
    </row>
    <row r="294" ht="18.75">
      <c r="AS294" s="2"/>
    </row>
    <row r="295" ht="18.75">
      <c r="AS295" s="2"/>
    </row>
    <row r="296" ht="18.75">
      <c r="AS296" s="2"/>
    </row>
    <row r="297" ht="18.75">
      <c r="AS297" s="2"/>
    </row>
    <row r="298" ht="18.75">
      <c r="AS298" s="2"/>
    </row>
    <row r="299" ht="18.75">
      <c r="AS299" s="2"/>
    </row>
    <row r="300" ht="18.75">
      <c r="AS300" s="2"/>
    </row>
    <row r="301" ht="18.75">
      <c r="AS301" s="2"/>
    </row>
    <row r="302" ht="18.75">
      <c r="AS302" s="2"/>
    </row>
    <row r="303" ht="18.75">
      <c r="AS303" s="2"/>
    </row>
    <row r="304" ht="18.75">
      <c r="AS304" s="2"/>
    </row>
    <row r="305" ht="18.75">
      <c r="AS305" s="2"/>
    </row>
    <row r="306" ht="18.75">
      <c r="AS306" s="2"/>
    </row>
    <row r="307" ht="18.75">
      <c r="AS307" s="2"/>
    </row>
    <row r="308" ht="18.75">
      <c r="AS308" s="2"/>
    </row>
    <row r="309" ht="18.75">
      <c r="AS309" s="2"/>
    </row>
    <row r="310" ht="18.75">
      <c r="AS310" s="2"/>
    </row>
    <row r="311" ht="18.75">
      <c r="AS311" s="2"/>
    </row>
    <row r="312" ht="18.75">
      <c r="AS312" s="2"/>
    </row>
    <row r="313" ht="18.75">
      <c r="AS313" s="2"/>
    </row>
    <row r="314" ht="18.75">
      <c r="AS314" s="2"/>
    </row>
    <row r="315" ht="18.75">
      <c r="AS315" s="2"/>
    </row>
    <row r="316" ht="18.75">
      <c r="AS316" s="2"/>
    </row>
    <row r="317" ht="18.75">
      <c r="AS317" s="2"/>
    </row>
    <row r="318" ht="18.75">
      <c r="AS318" s="2"/>
    </row>
    <row r="319" ht="18.75">
      <c r="AS319" s="2"/>
    </row>
    <row r="320" ht="18.75">
      <c r="AS320" s="2"/>
    </row>
    <row r="321" ht="18.75">
      <c r="AS321" s="2"/>
    </row>
    <row r="322" ht="18.75">
      <c r="AS322" s="2"/>
    </row>
    <row r="323" ht="18.75">
      <c r="AS323" s="2"/>
    </row>
    <row r="324" ht="18.75">
      <c r="AS324" s="2"/>
    </row>
    <row r="325" ht="18.75">
      <c r="AS325" s="2"/>
    </row>
    <row r="326" ht="18.75">
      <c r="AS326" s="2"/>
    </row>
    <row r="327" ht="18.75">
      <c r="AS327" s="2"/>
    </row>
    <row r="328" ht="18.75">
      <c r="AS328" s="2"/>
    </row>
    <row r="329" ht="18.75">
      <c r="AS329" s="2"/>
    </row>
    <row r="330" ht="18.75">
      <c r="AS330" s="2"/>
    </row>
    <row r="331" ht="18.75">
      <c r="AS331" s="2"/>
    </row>
    <row r="332" ht="18.75">
      <c r="AS332" s="2"/>
    </row>
    <row r="333" ht="18.75">
      <c r="AS333" s="2"/>
    </row>
    <row r="334" ht="18.75">
      <c r="AS334" s="2"/>
    </row>
    <row r="335" ht="18.75">
      <c r="AS335" s="2"/>
    </row>
    <row r="336" ht="18.75">
      <c r="AS336" s="2"/>
    </row>
    <row r="337" ht="18.75">
      <c r="AS337" s="2"/>
    </row>
    <row r="338" ht="18.75">
      <c r="AS338" s="2"/>
    </row>
    <row r="339" ht="18.75">
      <c r="AS339" s="2"/>
    </row>
    <row r="340" ht="18.75">
      <c r="AS340" s="2"/>
    </row>
    <row r="341" ht="18.75">
      <c r="AS341" s="2"/>
    </row>
    <row r="342" ht="18.75">
      <c r="AS342" s="2"/>
    </row>
    <row r="343" ht="18.75">
      <c r="AS343" s="2"/>
    </row>
    <row r="344" ht="18.75">
      <c r="AS344" s="2"/>
    </row>
    <row r="345" ht="18.75">
      <c r="AS345" s="2"/>
    </row>
    <row r="346" ht="18.75">
      <c r="AS346" s="2"/>
    </row>
    <row r="347" ht="18.75">
      <c r="AS347" s="2"/>
    </row>
    <row r="348" ht="18.75">
      <c r="AS348" s="2"/>
    </row>
    <row r="349" ht="18.75">
      <c r="AS349" s="2"/>
    </row>
    <row r="350" ht="18.75">
      <c r="AS350" s="2"/>
    </row>
    <row r="351" ht="18.75">
      <c r="AS351" s="2"/>
    </row>
    <row r="352" ht="18.75">
      <c r="AS352" s="2"/>
    </row>
    <row r="353" ht="18.75">
      <c r="AS353" s="2"/>
    </row>
    <row r="354" ht="18.75">
      <c r="AS354" s="2"/>
    </row>
    <row r="355" ht="18.75">
      <c r="AS355" s="2"/>
    </row>
    <row r="356" ht="18.75">
      <c r="AS356" s="2"/>
    </row>
    <row r="357" ht="18.75">
      <c r="AS357" s="2"/>
    </row>
    <row r="358" ht="18.75">
      <c r="AS358" s="2"/>
    </row>
    <row r="359" ht="18.75">
      <c r="AS359" s="2"/>
    </row>
    <row r="360" ht="18.75">
      <c r="AS360" s="2"/>
    </row>
    <row r="361" ht="18.75">
      <c r="AS361" s="2"/>
    </row>
    <row r="362" ht="18.75">
      <c r="AS362" s="2"/>
    </row>
    <row r="363" ht="18.75">
      <c r="AS363" s="2"/>
    </row>
    <row r="364" ht="18.75">
      <c r="AS364" s="2"/>
    </row>
    <row r="365" ht="18.75">
      <c r="AS365" s="2"/>
    </row>
    <row r="366" ht="18.75">
      <c r="AS366" s="2"/>
    </row>
    <row r="367" ht="18.75">
      <c r="AS367" s="2"/>
    </row>
    <row r="368" ht="18.75">
      <c r="AS368" s="2"/>
    </row>
    <row r="369" ht="18.75">
      <c r="AS369" s="2"/>
    </row>
    <row r="370" ht="18.75">
      <c r="AS370" s="2"/>
    </row>
    <row r="371" ht="18.75">
      <c r="AS371" s="2"/>
    </row>
    <row r="372" ht="18.75">
      <c r="AS372" s="2"/>
    </row>
    <row r="373" ht="18.75">
      <c r="AS373" s="2"/>
    </row>
    <row r="374" ht="18.75">
      <c r="AS374" s="2"/>
    </row>
    <row r="375" ht="18.75">
      <c r="AS375" s="2"/>
    </row>
    <row r="376" ht="18.75">
      <c r="AS376" s="2"/>
    </row>
    <row r="377" ht="18.75">
      <c r="AS377" s="2"/>
    </row>
    <row r="378" ht="18.75">
      <c r="AS378" s="2"/>
    </row>
    <row r="379" ht="18.75">
      <c r="AS379" s="2"/>
    </row>
    <row r="380" ht="18.75">
      <c r="AS380" s="2"/>
    </row>
    <row r="381" ht="18.75">
      <c r="AS381" s="2"/>
    </row>
    <row r="382" ht="18.75">
      <c r="AS382" s="2"/>
    </row>
    <row r="383" ht="18.75">
      <c r="AS383" s="2"/>
    </row>
    <row r="384" ht="18.75">
      <c r="AS384" s="2"/>
    </row>
    <row r="385" ht="18.75">
      <c r="AS385" s="2"/>
    </row>
    <row r="386" ht="18.75">
      <c r="AS386" s="2"/>
    </row>
    <row r="387" ht="18.75">
      <c r="AS387" s="2"/>
    </row>
    <row r="388" ht="18.75">
      <c r="AS388" s="2"/>
    </row>
    <row r="389" ht="18.75">
      <c r="AS389" s="2"/>
    </row>
    <row r="390" ht="18.75">
      <c r="AS390" s="2"/>
    </row>
    <row r="391" ht="18.75">
      <c r="AS391" s="2"/>
    </row>
    <row r="392" ht="18.75">
      <c r="AS392" s="2"/>
    </row>
    <row r="393" ht="18.75">
      <c r="AS393" s="2"/>
    </row>
    <row r="394" ht="18.75">
      <c r="AS394" s="2"/>
    </row>
    <row r="395" ht="18.75">
      <c r="AS395" s="2"/>
    </row>
    <row r="396" ht="18.75">
      <c r="AS396" s="2"/>
    </row>
    <row r="397" ht="18.75">
      <c r="AS397" s="2"/>
    </row>
    <row r="398" ht="18.75">
      <c r="AS398" s="2"/>
    </row>
    <row r="399" ht="18.75">
      <c r="AS399" s="2"/>
    </row>
    <row r="400" ht="18.75">
      <c r="AS400" s="2"/>
    </row>
    <row r="401" ht="18.75">
      <c r="AS401" s="2"/>
    </row>
    <row r="402" ht="18.75">
      <c r="AS402" s="2"/>
    </row>
    <row r="403" ht="18.75">
      <c r="AS403" s="2"/>
    </row>
    <row r="404" ht="18.75">
      <c r="AS404" s="2"/>
    </row>
    <row r="405" ht="18.75">
      <c r="AS405" s="2"/>
    </row>
    <row r="406" ht="18.75">
      <c r="AS406" s="2"/>
    </row>
    <row r="407" ht="18.75">
      <c r="AS407" s="2"/>
    </row>
    <row r="408" ht="18.75">
      <c r="AS408" s="2"/>
    </row>
    <row r="409" ht="18.75">
      <c r="AS409" s="2"/>
    </row>
    <row r="410" ht="18.75">
      <c r="AS410" s="2"/>
    </row>
    <row r="411" ht="18.75">
      <c r="AS411" s="2"/>
    </row>
    <row r="412" ht="18.75">
      <c r="AS412" s="2"/>
    </row>
    <row r="413" ht="18.75">
      <c r="AS413" s="2"/>
    </row>
    <row r="414" ht="18.75">
      <c r="AS414" s="2"/>
    </row>
    <row r="415" ht="18.75">
      <c r="AS415" s="2"/>
    </row>
    <row r="416" ht="18.75">
      <c r="AS416" s="2"/>
    </row>
    <row r="417" ht="18.75">
      <c r="AS417" s="2"/>
    </row>
    <row r="418" ht="18.75">
      <c r="AS418" s="2"/>
    </row>
    <row r="419" ht="18.75">
      <c r="AS419" s="2"/>
    </row>
    <row r="420" ht="18.75">
      <c r="AS420" s="2"/>
    </row>
    <row r="421" ht="18.75">
      <c r="AS421" s="2"/>
    </row>
    <row r="422" ht="18.75">
      <c r="AS422" s="2"/>
    </row>
    <row r="423" ht="18.75">
      <c r="AS423" s="2"/>
    </row>
    <row r="424" ht="18.75">
      <c r="AS424" s="2"/>
    </row>
    <row r="425" ht="18.75">
      <c r="AS425" s="2"/>
    </row>
    <row r="426" ht="18.75">
      <c r="AS426" s="2"/>
    </row>
    <row r="427" ht="18.75">
      <c r="AS427" s="2"/>
    </row>
    <row r="428" ht="18.75">
      <c r="AS428" s="2"/>
    </row>
    <row r="429" ht="18.75">
      <c r="AS429" s="2"/>
    </row>
    <row r="430" ht="18.75">
      <c r="AS430" s="2"/>
    </row>
    <row r="431" ht="18.75">
      <c r="AS431" s="2"/>
    </row>
    <row r="432" ht="18.75">
      <c r="AS432" s="2"/>
    </row>
    <row r="433" ht="18.75">
      <c r="AS433" s="2"/>
    </row>
    <row r="434" ht="18.75">
      <c r="AS434" s="2"/>
    </row>
    <row r="435" ht="18.75">
      <c r="AS435" s="2"/>
    </row>
    <row r="436" ht="18.75">
      <c r="AS436" s="2"/>
    </row>
    <row r="437" ht="18.75">
      <c r="AS437" s="2"/>
    </row>
    <row r="438" ht="18.75">
      <c r="AS438" s="2"/>
    </row>
    <row r="439" ht="18.75">
      <c r="AS439" s="2"/>
    </row>
    <row r="440" ht="18.75">
      <c r="AS440" s="2"/>
    </row>
    <row r="441" ht="18.75">
      <c r="AS441" s="2"/>
    </row>
    <row r="442" ht="18.75">
      <c r="AS442" s="2"/>
    </row>
  </sheetData>
  <mergeCells count="583">
    <mergeCell ref="U2:U3"/>
    <mergeCell ref="T2:T3"/>
    <mergeCell ref="T4:T5"/>
    <mergeCell ref="U4:U5"/>
    <mergeCell ref="N1:O1"/>
    <mergeCell ref="P1:Q1"/>
    <mergeCell ref="R1:S1"/>
    <mergeCell ref="T1:U1"/>
    <mergeCell ref="F1:G1"/>
    <mergeCell ref="H1:I1"/>
    <mergeCell ref="J1:K1"/>
    <mergeCell ref="L1:M1"/>
    <mergeCell ref="P2:P65"/>
    <mergeCell ref="Q2:Q65"/>
    <mergeCell ref="P66:P129"/>
    <mergeCell ref="Q66:Q129"/>
    <mergeCell ref="P130:P193"/>
    <mergeCell ref="Q130:Q193"/>
    <mergeCell ref="N226:N257"/>
    <mergeCell ref="O226:O257"/>
    <mergeCell ref="N162:N193"/>
    <mergeCell ref="O162:O193"/>
    <mergeCell ref="N194:N225"/>
    <mergeCell ref="O194:O225"/>
    <mergeCell ref="N98:N129"/>
    <mergeCell ref="O98:O129"/>
    <mergeCell ref="N130:N161"/>
    <mergeCell ref="O130:O161"/>
    <mergeCell ref="N2:N33"/>
    <mergeCell ref="O2:O33"/>
    <mergeCell ref="N34:N65"/>
    <mergeCell ref="O34:O65"/>
    <mergeCell ref="N66:N97"/>
    <mergeCell ref="O66:O97"/>
    <mergeCell ref="L226:L241"/>
    <mergeCell ref="M226:M241"/>
    <mergeCell ref="L162:L177"/>
    <mergeCell ref="M162:M177"/>
    <mergeCell ref="L178:L193"/>
    <mergeCell ref="M178:M193"/>
    <mergeCell ref="L130:L145"/>
    <mergeCell ref="M130:M145"/>
    <mergeCell ref="L242:L257"/>
    <mergeCell ref="M242:M257"/>
    <mergeCell ref="L194:L209"/>
    <mergeCell ref="M194:M209"/>
    <mergeCell ref="L210:L225"/>
    <mergeCell ref="M210:M225"/>
    <mergeCell ref="L146:L161"/>
    <mergeCell ref="M146:M161"/>
    <mergeCell ref="L98:L113"/>
    <mergeCell ref="M98:M113"/>
    <mergeCell ref="L114:L129"/>
    <mergeCell ref="M114:M129"/>
    <mergeCell ref="L66:L81"/>
    <mergeCell ref="M66:M81"/>
    <mergeCell ref="L82:L97"/>
    <mergeCell ref="M82:M97"/>
    <mergeCell ref="L2:L17"/>
    <mergeCell ref="M2:M17"/>
    <mergeCell ref="P194:P257"/>
    <mergeCell ref="Q194:Q257"/>
    <mergeCell ref="L18:L33"/>
    <mergeCell ref="M18:M33"/>
    <mergeCell ref="L34:L49"/>
    <mergeCell ref="M34:M49"/>
    <mergeCell ref="L50:L65"/>
    <mergeCell ref="M50:M65"/>
    <mergeCell ref="J242:J249"/>
    <mergeCell ref="K242:K249"/>
    <mergeCell ref="J250:J257"/>
    <mergeCell ref="K250:K257"/>
    <mergeCell ref="J226:J233"/>
    <mergeCell ref="K226:K233"/>
    <mergeCell ref="J234:J241"/>
    <mergeCell ref="K234:K241"/>
    <mergeCell ref="J210:J217"/>
    <mergeCell ref="K210:K217"/>
    <mergeCell ref="J218:J225"/>
    <mergeCell ref="K218:K225"/>
    <mergeCell ref="J194:J201"/>
    <mergeCell ref="K194:K201"/>
    <mergeCell ref="J202:J209"/>
    <mergeCell ref="K202:K209"/>
    <mergeCell ref="J178:J185"/>
    <mergeCell ref="K178:K185"/>
    <mergeCell ref="J186:J193"/>
    <mergeCell ref="K186:K193"/>
    <mergeCell ref="J162:J169"/>
    <mergeCell ref="K162:K169"/>
    <mergeCell ref="J170:J177"/>
    <mergeCell ref="K170:K177"/>
    <mergeCell ref="J146:J153"/>
    <mergeCell ref="K146:K153"/>
    <mergeCell ref="J154:J161"/>
    <mergeCell ref="K154:K161"/>
    <mergeCell ref="J130:J137"/>
    <mergeCell ref="K130:K137"/>
    <mergeCell ref="J138:J145"/>
    <mergeCell ref="K138:K145"/>
    <mergeCell ref="J114:J121"/>
    <mergeCell ref="K114:K121"/>
    <mergeCell ref="J122:J129"/>
    <mergeCell ref="K122:K129"/>
    <mergeCell ref="J98:J105"/>
    <mergeCell ref="K98:K105"/>
    <mergeCell ref="J106:J113"/>
    <mergeCell ref="K106:K113"/>
    <mergeCell ref="J82:J89"/>
    <mergeCell ref="K82:K89"/>
    <mergeCell ref="J90:J97"/>
    <mergeCell ref="K90:K97"/>
    <mergeCell ref="J66:J73"/>
    <mergeCell ref="K66:K73"/>
    <mergeCell ref="J74:J81"/>
    <mergeCell ref="K74:K81"/>
    <mergeCell ref="J50:J57"/>
    <mergeCell ref="K50:K57"/>
    <mergeCell ref="J58:J65"/>
    <mergeCell ref="K58:K65"/>
    <mergeCell ref="K26:K33"/>
    <mergeCell ref="J34:J41"/>
    <mergeCell ref="K34:K41"/>
    <mergeCell ref="J42:J49"/>
    <mergeCell ref="K42:K49"/>
    <mergeCell ref="J2:J9"/>
    <mergeCell ref="K2:K9"/>
    <mergeCell ref="J10:J17"/>
    <mergeCell ref="K10:K17"/>
    <mergeCell ref="J18:J25"/>
    <mergeCell ref="K18:K25"/>
    <mergeCell ref="J26:J33"/>
    <mergeCell ref="H254:H257"/>
    <mergeCell ref="I254:I257"/>
    <mergeCell ref="H246:H249"/>
    <mergeCell ref="I246:I249"/>
    <mergeCell ref="H250:H253"/>
    <mergeCell ref="I250:I253"/>
    <mergeCell ref="H238:H241"/>
    <mergeCell ref="I238:I241"/>
    <mergeCell ref="H242:H245"/>
    <mergeCell ref="I242:I245"/>
    <mergeCell ref="H230:H233"/>
    <mergeCell ref="I230:I233"/>
    <mergeCell ref="H234:H237"/>
    <mergeCell ref="I234:I237"/>
    <mergeCell ref="H222:H225"/>
    <mergeCell ref="I222:I225"/>
    <mergeCell ref="H226:H229"/>
    <mergeCell ref="I226:I229"/>
    <mergeCell ref="H214:H217"/>
    <mergeCell ref="I214:I217"/>
    <mergeCell ref="H218:H221"/>
    <mergeCell ref="I218:I221"/>
    <mergeCell ref="H206:H209"/>
    <mergeCell ref="I206:I209"/>
    <mergeCell ref="H210:H213"/>
    <mergeCell ref="I210:I213"/>
    <mergeCell ref="H198:H201"/>
    <mergeCell ref="I198:I201"/>
    <mergeCell ref="H202:H205"/>
    <mergeCell ref="I202:I205"/>
    <mergeCell ref="H190:H193"/>
    <mergeCell ref="I190:I193"/>
    <mergeCell ref="H194:H197"/>
    <mergeCell ref="I194:I197"/>
    <mergeCell ref="H182:H185"/>
    <mergeCell ref="I182:I185"/>
    <mergeCell ref="H186:H189"/>
    <mergeCell ref="I186:I189"/>
    <mergeCell ref="H174:H177"/>
    <mergeCell ref="I174:I177"/>
    <mergeCell ref="H178:H181"/>
    <mergeCell ref="I178:I181"/>
    <mergeCell ref="H166:H169"/>
    <mergeCell ref="I166:I169"/>
    <mergeCell ref="H170:H173"/>
    <mergeCell ref="I170:I173"/>
    <mergeCell ref="H158:H161"/>
    <mergeCell ref="I158:I161"/>
    <mergeCell ref="H162:H165"/>
    <mergeCell ref="I162:I165"/>
    <mergeCell ref="H150:H153"/>
    <mergeCell ref="I150:I153"/>
    <mergeCell ref="H154:H157"/>
    <mergeCell ref="I154:I157"/>
    <mergeCell ref="H142:H145"/>
    <mergeCell ref="I142:I145"/>
    <mergeCell ref="H146:H149"/>
    <mergeCell ref="I146:I149"/>
    <mergeCell ref="H134:H137"/>
    <mergeCell ref="I134:I137"/>
    <mergeCell ref="H138:H141"/>
    <mergeCell ref="I138:I141"/>
    <mergeCell ref="H126:H129"/>
    <mergeCell ref="I126:I129"/>
    <mergeCell ref="H130:H133"/>
    <mergeCell ref="I130:I133"/>
    <mergeCell ref="H118:H121"/>
    <mergeCell ref="I118:I121"/>
    <mergeCell ref="H122:H125"/>
    <mergeCell ref="I122:I125"/>
    <mergeCell ref="H110:H113"/>
    <mergeCell ref="I110:I113"/>
    <mergeCell ref="H114:H117"/>
    <mergeCell ref="I114:I117"/>
    <mergeCell ref="H102:H105"/>
    <mergeCell ref="I102:I105"/>
    <mergeCell ref="H106:H109"/>
    <mergeCell ref="I106:I109"/>
    <mergeCell ref="H94:H97"/>
    <mergeCell ref="I94:I97"/>
    <mergeCell ref="H98:H101"/>
    <mergeCell ref="I98:I101"/>
    <mergeCell ref="H86:H89"/>
    <mergeCell ref="I86:I89"/>
    <mergeCell ref="H90:H93"/>
    <mergeCell ref="I90:I93"/>
    <mergeCell ref="H78:H81"/>
    <mergeCell ref="I78:I81"/>
    <mergeCell ref="H82:H85"/>
    <mergeCell ref="I82:I85"/>
    <mergeCell ref="H70:H73"/>
    <mergeCell ref="I70:I73"/>
    <mergeCell ref="H74:H77"/>
    <mergeCell ref="I74:I77"/>
    <mergeCell ref="H62:H65"/>
    <mergeCell ref="I62:I65"/>
    <mergeCell ref="H66:H69"/>
    <mergeCell ref="I66:I69"/>
    <mergeCell ref="H54:H57"/>
    <mergeCell ref="I54:I57"/>
    <mergeCell ref="H58:H61"/>
    <mergeCell ref="I58:I61"/>
    <mergeCell ref="H46:H49"/>
    <mergeCell ref="I46:I49"/>
    <mergeCell ref="H50:H53"/>
    <mergeCell ref="I50:I53"/>
    <mergeCell ref="H38:H41"/>
    <mergeCell ref="I38:I41"/>
    <mergeCell ref="H42:H45"/>
    <mergeCell ref="I42:I45"/>
    <mergeCell ref="H30:H33"/>
    <mergeCell ref="I30:I33"/>
    <mergeCell ref="H34:H37"/>
    <mergeCell ref="I34:I37"/>
    <mergeCell ref="H22:H25"/>
    <mergeCell ref="I22:I25"/>
    <mergeCell ref="H26:H29"/>
    <mergeCell ref="I26:I29"/>
    <mergeCell ref="H6:H9"/>
    <mergeCell ref="I6:I9"/>
    <mergeCell ref="H10:H13"/>
    <mergeCell ref="I10:I13"/>
    <mergeCell ref="H14:H17"/>
    <mergeCell ref="I14:I17"/>
    <mergeCell ref="H18:H21"/>
    <mergeCell ref="I18:I21"/>
    <mergeCell ref="F254:F255"/>
    <mergeCell ref="F256:F257"/>
    <mergeCell ref="F246:F247"/>
    <mergeCell ref="F248:F249"/>
    <mergeCell ref="F250:F251"/>
    <mergeCell ref="F252:F253"/>
    <mergeCell ref="F238:F239"/>
    <mergeCell ref="F240:F241"/>
    <mergeCell ref="F242:F243"/>
    <mergeCell ref="F244:F245"/>
    <mergeCell ref="F230:F231"/>
    <mergeCell ref="F232:F233"/>
    <mergeCell ref="F234:F235"/>
    <mergeCell ref="F236:F237"/>
    <mergeCell ref="F222:F223"/>
    <mergeCell ref="F224:F225"/>
    <mergeCell ref="F226:F227"/>
    <mergeCell ref="F228:F229"/>
    <mergeCell ref="F214:F215"/>
    <mergeCell ref="F216:F217"/>
    <mergeCell ref="F218:F219"/>
    <mergeCell ref="F220:F221"/>
    <mergeCell ref="F206:F207"/>
    <mergeCell ref="F208:F209"/>
    <mergeCell ref="F210:F211"/>
    <mergeCell ref="F212:F213"/>
    <mergeCell ref="F198:F199"/>
    <mergeCell ref="F200:F201"/>
    <mergeCell ref="F202:F203"/>
    <mergeCell ref="F204:F205"/>
    <mergeCell ref="F190:F191"/>
    <mergeCell ref="F192:F193"/>
    <mergeCell ref="F194:F195"/>
    <mergeCell ref="F196:F197"/>
    <mergeCell ref="F182:F183"/>
    <mergeCell ref="F184:F185"/>
    <mergeCell ref="F186:F187"/>
    <mergeCell ref="F188:F189"/>
    <mergeCell ref="F174:F175"/>
    <mergeCell ref="F176:F177"/>
    <mergeCell ref="F178:F179"/>
    <mergeCell ref="F180:F181"/>
    <mergeCell ref="F166:F167"/>
    <mergeCell ref="F168:F169"/>
    <mergeCell ref="F170:F171"/>
    <mergeCell ref="F172:F173"/>
    <mergeCell ref="F158:F159"/>
    <mergeCell ref="F160:F161"/>
    <mergeCell ref="F162:F163"/>
    <mergeCell ref="F164:F165"/>
    <mergeCell ref="F150:F151"/>
    <mergeCell ref="F152:F153"/>
    <mergeCell ref="F154:F155"/>
    <mergeCell ref="F156:F157"/>
    <mergeCell ref="F142:F143"/>
    <mergeCell ref="F144:F145"/>
    <mergeCell ref="F146:F147"/>
    <mergeCell ref="F148:F149"/>
    <mergeCell ref="F134:F135"/>
    <mergeCell ref="F136:F137"/>
    <mergeCell ref="F138:F139"/>
    <mergeCell ref="F140:F141"/>
    <mergeCell ref="F126:F127"/>
    <mergeCell ref="F128:F129"/>
    <mergeCell ref="F130:F131"/>
    <mergeCell ref="F132:F133"/>
    <mergeCell ref="F118:F119"/>
    <mergeCell ref="F120:F121"/>
    <mergeCell ref="F122:F123"/>
    <mergeCell ref="F124:F125"/>
    <mergeCell ref="F110:F111"/>
    <mergeCell ref="F112:F113"/>
    <mergeCell ref="F114:F115"/>
    <mergeCell ref="F116:F117"/>
    <mergeCell ref="F102:F103"/>
    <mergeCell ref="F104:F105"/>
    <mergeCell ref="F106:F107"/>
    <mergeCell ref="F108:F109"/>
    <mergeCell ref="F94:F95"/>
    <mergeCell ref="F96:F97"/>
    <mergeCell ref="F98:F99"/>
    <mergeCell ref="F100:F101"/>
    <mergeCell ref="F86:F87"/>
    <mergeCell ref="F88:F89"/>
    <mergeCell ref="F90:F91"/>
    <mergeCell ref="F92:F93"/>
    <mergeCell ref="F78:F79"/>
    <mergeCell ref="F80:F81"/>
    <mergeCell ref="F82:F83"/>
    <mergeCell ref="F84:F85"/>
    <mergeCell ref="F70:F71"/>
    <mergeCell ref="F72:F73"/>
    <mergeCell ref="F74:F75"/>
    <mergeCell ref="F76:F77"/>
    <mergeCell ref="F62:F63"/>
    <mergeCell ref="F64:F65"/>
    <mergeCell ref="F66:F67"/>
    <mergeCell ref="F68:F69"/>
    <mergeCell ref="F54:F55"/>
    <mergeCell ref="F56:F57"/>
    <mergeCell ref="F58:F59"/>
    <mergeCell ref="F60:F61"/>
    <mergeCell ref="F46:F47"/>
    <mergeCell ref="F48:F49"/>
    <mergeCell ref="F50:F51"/>
    <mergeCell ref="F52:F53"/>
    <mergeCell ref="F38:F39"/>
    <mergeCell ref="F40:F41"/>
    <mergeCell ref="F42:F43"/>
    <mergeCell ref="F44:F45"/>
    <mergeCell ref="F30:F31"/>
    <mergeCell ref="F32:F33"/>
    <mergeCell ref="F34:F35"/>
    <mergeCell ref="F36:F37"/>
    <mergeCell ref="F22:F23"/>
    <mergeCell ref="F24:F25"/>
    <mergeCell ref="F26:F27"/>
    <mergeCell ref="F28:F29"/>
    <mergeCell ref="F14:F15"/>
    <mergeCell ref="F16:F17"/>
    <mergeCell ref="F18:F19"/>
    <mergeCell ref="F20:F21"/>
    <mergeCell ref="F6:F7"/>
    <mergeCell ref="F8:F9"/>
    <mergeCell ref="F10:F11"/>
    <mergeCell ref="F12:F13"/>
    <mergeCell ref="F2:F3"/>
    <mergeCell ref="F4:F5"/>
    <mergeCell ref="G2:G3"/>
    <mergeCell ref="G4:G5"/>
    <mergeCell ref="G250:G251"/>
    <mergeCell ref="G252:G253"/>
    <mergeCell ref="G254:G255"/>
    <mergeCell ref="G256:G257"/>
    <mergeCell ref="G242:G243"/>
    <mergeCell ref="G244:G245"/>
    <mergeCell ref="G246:G247"/>
    <mergeCell ref="G248:G249"/>
    <mergeCell ref="G234:G235"/>
    <mergeCell ref="G236:G237"/>
    <mergeCell ref="G238:G239"/>
    <mergeCell ref="G240:G241"/>
    <mergeCell ref="G226:G227"/>
    <mergeCell ref="G228:G229"/>
    <mergeCell ref="G230:G231"/>
    <mergeCell ref="G232:G233"/>
    <mergeCell ref="G218:G219"/>
    <mergeCell ref="G220:G221"/>
    <mergeCell ref="G222:G223"/>
    <mergeCell ref="G224:G225"/>
    <mergeCell ref="G210:G211"/>
    <mergeCell ref="G212:G213"/>
    <mergeCell ref="G214:G215"/>
    <mergeCell ref="G216:G217"/>
    <mergeCell ref="G202:G203"/>
    <mergeCell ref="G204:G205"/>
    <mergeCell ref="G206:G207"/>
    <mergeCell ref="G208:G209"/>
    <mergeCell ref="G194:G195"/>
    <mergeCell ref="G196:G197"/>
    <mergeCell ref="G198:G199"/>
    <mergeCell ref="G200:G201"/>
    <mergeCell ref="G186:G187"/>
    <mergeCell ref="G188:G189"/>
    <mergeCell ref="G190:G191"/>
    <mergeCell ref="G192:G193"/>
    <mergeCell ref="G178:G179"/>
    <mergeCell ref="G180:G181"/>
    <mergeCell ref="G182:G183"/>
    <mergeCell ref="G184:G185"/>
    <mergeCell ref="G170:G171"/>
    <mergeCell ref="G172:G173"/>
    <mergeCell ref="G174:G175"/>
    <mergeCell ref="G176:G177"/>
    <mergeCell ref="G162:G163"/>
    <mergeCell ref="G164:G165"/>
    <mergeCell ref="G166:G167"/>
    <mergeCell ref="G168:G169"/>
    <mergeCell ref="G154:G155"/>
    <mergeCell ref="G156:G157"/>
    <mergeCell ref="G158:G159"/>
    <mergeCell ref="G160:G161"/>
    <mergeCell ref="G146:G147"/>
    <mergeCell ref="G148:G149"/>
    <mergeCell ref="G150:G151"/>
    <mergeCell ref="G152:G153"/>
    <mergeCell ref="G138:G139"/>
    <mergeCell ref="G140:G141"/>
    <mergeCell ref="G142:G143"/>
    <mergeCell ref="G144:G145"/>
    <mergeCell ref="G130:G131"/>
    <mergeCell ref="G132:G133"/>
    <mergeCell ref="G134:G135"/>
    <mergeCell ref="G136:G137"/>
    <mergeCell ref="G122:G123"/>
    <mergeCell ref="G124:G125"/>
    <mergeCell ref="G126:G127"/>
    <mergeCell ref="G128:G129"/>
    <mergeCell ref="G114:G115"/>
    <mergeCell ref="G116:G117"/>
    <mergeCell ref="G118:G119"/>
    <mergeCell ref="G120:G121"/>
    <mergeCell ref="G106:G107"/>
    <mergeCell ref="G108:G109"/>
    <mergeCell ref="G110:G111"/>
    <mergeCell ref="G112:G113"/>
    <mergeCell ref="G98:G99"/>
    <mergeCell ref="G100:G101"/>
    <mergeCell ref="G102:G103"/>
    <mergeCell ref="G104:G105"/>
    <mergeCell ref="G90:G91"/>
    <mergeCell ref="G92:G93"/>
    <mergeCell ref="G94:G95"/>
    <mergeCell ref="G96:G97"/>
    <mergeCell ref="G82:G83"/>
    <mergeCell ref="G84:G85"/>
    <mergeCell ref="G86:G87"/>
    <mergeCell ref="G88:G89"/>
    <mergeCell ref="G74:G75"/>
    <mergeCell ref="G76:G77"/>
    <mergeCell ref="G78:G79"/>
    <mergeCell ref="G80:G81"/>
    <mergeCell ref="G66:G67"/>
    <mergeCell ref="G68:G69"/>
    <mergeCell ref="G70:G71"/>
    <mergeCell ref="G72:G73"/>
    <mergeCell ref="G58:G59"/>
    <mergeCell ref="G60:G61"/>
    <mergeCell ref="G62:G63"/>
    <mergeCell ref="G64:G65"/>
    <mergeCell ref="G50:G51"/>
    <mergeCell ref="G52:G53"/>
    <mergeCell ref="G54:G55"/>
    <mergeCell ref="G56:G57"/>
    <mergeCell ref="G42:G43"/>
    <mergeCell ref="G44:G45"/>
    <mergeCell ref="G46:G47"/>
    <mergeCell ref="G48:G49"/>
    <mergeCell ref="G34:G35"/>
    <mergeCell ref="G36:G37"/>
    <mergeCell ref="G38:G39"/>
    <mergeCell ref="G40:G41"/>
    <mergeCell ref="G26:G27"/>
    <mergeCell ref="G28:G29"/>
    <mergeCell ref="G30:G31"/>
    <mergeCell ref="G32:G33"/>
    <mergeCell ref="G18:G19"/>
    <mergeCell ref="G20:G21"/>
    <mergeCell ref="G22:G23"/>
    <mergeCell ref="G24:G25"/>
    <mergeCell ref="G10:G11"/>
    <mergeCell ref="G12:G13"/>
    <mergeCell ref="G14:G15"/>
    <mergeCell ref="G16:G17"/>
    <mergeCell ref="G6:G7"/>
    <mergeCell ref="G8:G9"/>
    <mergeCell ref="AB2:AB3"/>
    <mergeCell ref="AD2:AD5"/>
    <mergeCell ref="AA2:AA3"/>
    <mergeCell ref="AA4:AA5"/>
    <mergeCell ref="AA6:AA7"/>
    <mergeCell ref="AA8:AA9"/>
    <mergeCell ref="I2:I5"/>
    <mergeCell ref="H2:H5"/>
    <mergeCell ref="AF2:AF9"/>
    <mergeCell ref="AH2:AH17"/>
    <mergeCell ref="AD14:AD17"/>
    <mergeCell ref="AB16:AB17"/>
    <mergeCell ref="AE10:AE17"/>
    <mergeCell ref="AC10:AC13"/>
    <mergeCell ref="AC14:AC17"/>
    <mergeCell ref="AE2:AE9"/>
    <mergeCell ref="AJ2:AJ33"/>
    <mergeCell ref="AB4:AB5"/>
    <mergeCell ref="AB6:AB7"/>
    <mergeCell ref="AD6:AD9"/>
    <mergeCell ref="AB8:AB9"/>
    <mergeCell ref="AB10:AB11"/>
    <mergeCell ref="AD10:AD13"/>
    <mergeCell ref="AF10:AF17"/>
    <mergeCell ref="AB12:AB13"/>
    <mergeCell ref="AB14:AB15"/>
    <mergeCell ref="AB18:AB19"/>
    <mergeCell ref="AD18:AD21"/>
    <mergeCell ref="AF18:AF25"/>
    <mergeCell ref="AH18:AH33"/>
    <mergeCell ref="AB20:AB21"/>
    <mergeCell ref="AB22:AB23"/>
    <mergeCell ref="AD22:AD25"/>
    <mergeCell ref="AB24:AB25"/>
    <mergeCell ref="AB26:AB27"/>
    <mergeCell ref="AD26:AD29"/>
    <mergeCell ref="AF26:AF33"/>
    <mergeCell ref="AB28:AB29"/>
    <mergeCell ref="AB30:AB31"/>
    <mergeCell ref="AD30:AD33"/>
    <mergeCell ref="AB32:AB33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C22:AC25"/>
    <mergeCell ref="AC26:AC29"/>
    <mergeCell ref="AC30:AC33"/>
    <mergeCell ref="AA1:AB1"/>
    <mergeCell ref="AC2:AC5"/>
    <mergeCell ref="AC6:AC9"/>
    <mergeCell ref="AA26:AA27"/>
    <mergeCell ref="AA28:AA29"/>
    <mergeCell ref="AA30:AA31"/>
    <mergeCell ref="AA32:AA33"/>
    <mergeCell ref="AC18:AC21"/>
    <mergeCell ref="AI2:AI33"/>
    <mergeCell ref="AC1:AD1"/>
    <mergeCell ref="AE1:AF1"/>
    <mergeCell ref="AG1:AH1"/>
    <mergeCell ref="AI1:AJ1"/>
    <mergeCell ref="AG2:AG17"/>
    <mergeCell ref="AG18:AG33"/>
    <mergeCell ref="AE18:AE25"/>
    <mergeCell ref="AE26:AE3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2016-02-14T07:39:23Z</cp:lastPrinted>
  <dcterms:created xsi:type="dcterms:W3CDTF">2013-02-06T17:39:49Z</dcterms:created>
  <dcterms:modified xsi:type="dcterms:W3CDTF">2016-02-14T07:39:48Z</dcterms:modified>
  <cp:category/>
  <cp:version/>
  <cp:contentType/>
  <cp:contentStatus/>
</cp:coreProperties>
</file>