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105" tabRatio="756" activeTab="10"/>
  </bookViews>
  <sheets>
    <sheet name="決勝ﾘｰｸﾞ順位" sheetId="1" r:id="rId1"/>
    <sheet name="順位リーグ配置" sheetId="2" r:id="rId2"/>
    <sheet name="順位戦男１" sheetId="3" r:id="rId3"/>
    <sheet name="順位戦男２" sheetId="4" r:id="rId4"/>
    <sheet name="順位戦男３" sheetId="5" r:id="rId5"/>
    <sheet name="順位戦男４" sheetId="6" r:id="rId6"/>
    <sheet name="順位戦男５" sheetId="7" r:id="rId7"/>
    <sheet name="順位戦女１" sheetId="8" r:id="rId8"/>
    <sheet name="順位戦女２" sheetId="9" r:id="rId9"/>
    <sheet name="順位戦女３" sheetId="10" r:id="rId10"/>
    <sheet name="順位戦女４" sheetId="11" r:id="rId11"/>
  </sheets>
  <externalReferences>
    <externalReference r:id="rId14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1">'順位リーグ配置'!$A$1:$BI$91</definedName>
    <definedName name="_xlnm.Print_Area" localSheetId="7">'順位戦女１'!$A$1:$P$25</definedName>
    <definedName name="_xlnm.Print_Area" localSheetId="8">'順位戦女２'!$A$1:$P$25</definedName>
    <definedName name="_xlnm.Print_Area" localSheetId="9">'順位戦女３'!$A$1:$P$17</definedName>
    <definedName name="_xlnm.Print_Area" localSheetId="10">'順位戦女４'!$A$1:$L$24</definedName>
    <definedName name="_xlnm.Print_Area" localSheetId="2">'順位戦男１'!$A$1:$Q$24</definedName>
    <definedName name="_xlnm.Print_Area" localSheetId="3">'順位戦男２'!$A$1:$Q$24</definedName>
    <definedName name="_xlnm.Print_Area" localSheetId="4">'順位戦男３'!$A$1:$Q$24</definedName>
    <definedName name="_xlnm.Print_Area" localSheetId="5">'順位戦男４'!$A$1:$Q$24</definedName>
    <definedName name="_xlnm.Print_Area" localSheetId="6">'順位戦男５'!$A$1:$Q$24</definedName>
    <definedName name="データ女子">#REF!</definedName>
    <definedName name="データ男子">#REF!</definedName>
    <definedName name="女">#REF!</definedName>
    <definedName name="男">#REF!</definedName>
    <definedName name="男子">#REF!</definedName>
  </definedNames>
  <calcPr fullCalcOnLoad="1"/>
</workbook>
</file>

<file path=xl/sharedStrings.xml><?xml version="1.0" encoding="utf-8"?>
<sst xmlns="http://schemas.openxmlformats.org/spreadsheetml/2006/main" count="924" uniqueCount="455">
  <si>
    <t>決勝リーグ　順位</t>
  </si>
  <si>
    <t>男子</t>
  </si>
  <si>
    <t>１位グループ</t>
  </si>
  <si>
    <t>２位グループ</t>
  </si>
  <si>
    <t>３位グループ</t>
  </si>
  <si>
    <t>４位グループ</t>
  </si>
  <si>
    <t>５位グループ</t>
  </si>
  <si>
    <t>女子</t>
  </si>
  <si>
    <t>順位決定戦</t>
  </si>
  <si>
    <t>勝敗</t>
  </si>
  <si>
    <t>得点</t>
  </si>
  <si>
    <t>勝ち</t>
  </si>
  <si>
    <t>負け</t>
  </si>
  <si>
    <t>不戦勝</t>
  </si>
  <si>
    <t>不戦敗</t>
  </si>
  <si>
    <t>順位</t>
  </si>
  <si>
    <t>網掛けは決勝リーグの結果を利用する。</t>
  </si>
  <si>
    <t>進行席</t>
  </si>
  <si>
    <t>ＴＳＰ研修</t>
  </si>
  <si>
    <t>進行席</t>
  </si>
  <si>
    <t>試合順序</t>
  </si>
  <si>
    <t>１回戦</t>
  </si>
  <si>
    <t>２回戦</t>
  </si>
  <si>
    <t>３回戦</t>
  </si>
  <si>
    <t>Ｍ13コート</t>
  </si>
  <si>
    <t>Ｍ04コート</t>
  </si>
  <si>
    <t>Ｍ05コート</t>
  </si>
  <si>
    <t>Ｍ06コート</t>
  </si>
  <si>
    <t>Ｍ07コート</t>
  </si>
  <si>
    <t>Ｍ08コート</t>
  </si>
  <si>
    <t>Ｍ27コート</t>
  </si>
  <si>
    <t>Ｍ28コート</t>
  </si>
  <si>
    <t>Ｍ29コート</t>
  </si>
  <si>
    <t>Ｍ30コート</t>
  </si>
  <si>
    <t>Ｍ31コート</t>
  </si>
  <si>
    <t>Ｍ12コート</t>
  </si>
  <si>
    <t>Ｍ21コート</t>
  </si>
  <si>
    <t>Ｍ22コート</t>
  </si>
  <si>
    <t>Ｍ23コート</t>
  </si>
  <si>
    <t>Ｍ35コート</t>
  </si>
  <si>
    <t>１イ１</t>
  </si>
  <si>
    <t>１イ２</t>
  </si>
  <si>
    <t>１ロ２</t>
  </si>
  <si>
    <t>１ロ３</t>
  </si>
  <si>
    <t>１イ４</t>
  </si>
  <si>
    <t>１ロ４</t>
  </si>
  <si>
    <t>１イ５</t>
  </si>
  <si>
    <t>１ロ５</t>
  </si>
  <si>
    <t>２イ１</t>
  </si>
  <si>
    <t>２ロ１</t>
  </si>
  <si>
    <t>1イ1－1ロ3</t>
  </si>
  <si>
    <t>1イ2－1ロ1</t>
  </si>
  <si>
    <t>1イ3－1ロ2</t>
  </si>
  <si>
    <t>1イ4－2ロ1</t>
  </si>
  <si>
    <t>1イ5－1ロ4</t>
  </si>
  <si>
    <t>2イ1－1ロ5</t>
  </si>
  <si>
    <t>1イ2－1ロ3</t>
  </si>
  <si>
    <t>1イ5－2ロ1</t>
  </si>
  <si>
    <t>1イ1－1ロ1</t>
  </si>
  <si>
    <t>1イ3－1ロ3</t>
  </si>
  <si>
    <t>1イ4－1ロ4</t>
  </si>
  <si>
    <t>1イ5－1ロ5</t>
  </si>
  <si>
    <t>2イ1－2ロ1</t>
  </si>
  <si>
    <t>サブアリーナ</t>
  </si>
  <si>
    <t>（Ｓ）</t>
  </si>
  <si>
    <t>Ｍ02コート</t>
  </si>
  <si>
    <t>網掛けは予選・決勝リーグの結果を利用する。対戦がなければ上位の３－２の勝利とする。</t>
  </si>
  <si>
    <t>Ｍ24～26
コート</t>
  </si>
  <si>
    <t>2イ5－3ロ2</t>
  </si>
  <si>
    <t>3イ1－3ロ2</t>
  </si>
  <si>
    <t>3イ2－3ロ2</t>
  </si>
  <si>
    <t>2イ5－3ロ1</t>
  </si>
  <si>
    <t>3イ1－3ロ1</t>
  </si>
  <si>
    <t>3イ2－3ロ1</t>
  </si>
  <si>
    <t>2イ5－2ロ5</t>
  </si>
  <si>
    <t>3イ1－2ロ5</t>
  </si>
  <si>
    <t>3イ2－2ロ5</t>
  </si>
  <si>
    <t>2イ2－2ロ4</t>
  </si>
  <si>
    <t>2イ3－2ロ4</t>
  </si>
  <si>
    <t>2イ4－2ロ4</t>
  </si>
  <si>
    <t>2イ2－2ロ3</t>
  </si>
  <si>
    <t>2イ3－2ロ3</t>
  </si>
  <si>
    <t>2イ4－2ロ3</t>
  </si>
  <si>
    <t>2イ3－2ロ2</t>
  </si>
  <si>
    <t>2イ4－2ロ2</t>
  </si>
  <si>
    <t>2イ2－2ロ2</t>
  </si>
  <si>
    <t>3イ5－3ロ4</t>
  </si>
  <si>
    <t>3イ5－3ロ3</t>
  </si>
  <si>
    <t>3イ5－3ロ5</t>
  </si>
  <si>
    <t>3イ4－3ロ3</t>
  </si>
  <si>
    <t>3イ4－3ロ5</t>
  </si>
  <si>
    <t>3イ4－3ロ4</t>
  </si>
  <si>
    <t>3イ3－3ロ5</t>
  </si>
  <si>
    <t>3イ3－3ロ4</t>
  </si>
  <si>
    <t>3イ3－3ロ3</t>
  </si>
  <si>
    <t>予備</t>
  </si>
  <si>
    <t>女子４位</t>
  </si>
  <si>
    <t>（　予備　）</t>
  </si>
  <si>
    <t>女子交流戦</t>
  </si>
  <si>
    <t>4イ4－5ロ3</t>
  </si>
  <si>
    <t>4イ5－5ロ2</t>
  </si>
  <si>
    <t>Ｍ16･17
コート</t>
  </si>
  <si>
    <t>Ｍ16コート</t>
  </si>
  <si>
    <t>Ｍ14コート</t>
  </si>
  <si>
    <t>No．３</t>
  </si>
  <si>
    <t>No．１</t>
  </si>
  <si>
    <t>Ｍ13～15
コート</t>
  </si>
  <si>
    <t>Ｍ15コート</t>
  </si>
  <si>
    <t>1イ1－1ロ2</t>
  </si>
  <si>
    <t>1イ2－1ロ2</t>
  </si>
  <si>
    <t>1イ3－1ロ1</t>
  </si>
  <si>
    <t>1イ4－1ロ5</t>
  </si>
  <si>
    <t>2イ1－1ロ4</t>
  </si>
  <si>
    <t>No．２</t>
  </si>
  <si>
    <t>網掛けは交流戦</t>
  </si>
  <si>
    <t>５５チーム</t>
  </si>
  <si>
    <t>イ</t>
  </si>
  <si>
    <t>ロ</t>
  </si>
  <si>
    <t>a</t>
  </si>
  <si>
    <t>b</t>
  </si>
  <si>
    <t>a</t>
  </si>
  <si>
    <t>１イ３</t>
  </si>
  <si>
    <t>１ロ１</t>
  </si>
  <si>
    <t>１ロ２</t>
  </si>
  <si>
    <t>１イ５</t>
  </si>
  <si>
    <t>１イ６</t>
  </si>
  <si>
    <t>１ロ５</t>
  </si>
  <si>
    <t>メインアリーナ</t>
  </si>
  <si>
    <t>（Ｍ）</t>
  </si>
  <si>
    <t>男子ｄ</t>
  </si>
  <si>
    <t>女子ｂ</t>
  </si>
  <si>
    <t>男子ａ</t>
  </si>
  <si>
    <t>男子ｅ</t>
  </si>
  <si>
    <t>男子ｂ</t>
  </si>
  <si>
    <t>男子ｆ</t>
  </si>
  <si>
    <t>男子ｃ</t>
  </si>
  <si>
    <t>男子ｇ</t>
  </si>
  <si>
    <t>女子ａ</t>
  </si>
  <si>
    <t>男子ｈ</t>
  </si>
  <si>
    <t>男子ｉ</t>
  </si>
  <si>
    <t>男子ｊ</t>
  </si>
  <si>
    <t>女子ｃ</t>
  </si>
  <si>
    <t>女子ｄ</t>
  </si>
  <si>
    <t>女子ｅ</t>
  </si>
  <si>
    <t>Ｍ17コート</t>
  </si>
  <si>
    <t>1イ6－1ロ4</t>
  </si>
  <si>
    <t>1イ6－1ロ5</t>
  </si>
  <si>
    <r>
      <t>a</t>
    </r>
    <r>
      <rPr>
        <sz val="11"/>
        <rFont val="ＭＳ Ｐゴシック"/>
        <family val="3"/>
      </rPr>
      <t>グループ</t>
    </r>
  </si>
  <si>
    <r>
      <t>b</t>
    </r>
    <r>
      <rPr>
        <sz val="11"/>
        <rFont val="ＭＳ Ｐゴシック"/>
        <family val="3"/>
      </rPr>
      <t>グループ</t>
    </r>
  </si>
  <si>
    <t>c</t>
  </si>
  <si>
    <t>d</t>
  </si>
  <si>
    <t>No．２</t>
  </si>
  <si>
    <t>２ロ１</t>
  </si>
  <si>
    <t>２ロ２</t>
  </si>
  <si>
    <t>２ロ３</t>
  </si>
  <si>
    <t>２ロ４</t>
  </si>
  <si>
    <t>２ロ５</t>
  </si>
  <si>
    <t>2イ1－2ロ3</t>
  </si>
  <si>
    <t>2イ1－2ロ2</t>
  </si>
  <si>
    <t>2イ1－2ロ1</t>
  </si>
  <si>
    <t>2イ2－2ロ1</t>
  </si>
  <si>
    <t>2イ2－2ロ2</t>
  </si>
  <si>
    <t>2イ3－2ロ2</t>
  </si>
  <si>
    <t>2イ3－2ロ1</t>
  </si>
  <si>
    <t>2イ5－2ロ4</t>
  </si>
  <si>
    <t>2イ4－2ロ5</t>
  </si>
  <si>
    <t>2イ6－2ロ5</t>
  </si>
  <si>
    <t>2イ6－2ロ4</t>
  </si>
  <si>
    <t>２イ１</t>
  </si>
  <si>
    <t>２イ２</t>
  </si>
  <si>
    <t>２イ３</t>
  </si>
  <si>
    <t>２イ４</t>
  </si>
  <si>
    <t>２イ５</t>
  </si>
  <si>
    <t>２イ６</t>
  </si>
  <si>
    <r>
      <t>c</t>
    </r>
    <r>
      <rPr>
        <sz val="11"/>
        <rFont val="ＭＳ Ｐゴシック"/>
        <family val="3"/>
      </rPr>
      <t>グループ</t>
    </r>
  </si>
  <si>
    <r>
      <t>d</t>
    </r>
    <r>
      <rPr>
        <sz val="11"/>
        <rFont val="ＭＳ Ｐゴシック"/>
        <family val="3"/>
      </rPr>
      <t>グループ</t>
    </r>
  </si>
  <si>
    <t>Ｍ18～20
コート</t>
  </si>
  <si>
    <t>Ｍ01･02
コート</t>
  </si>
  <si>
    <t>Ｍ18コート</t>
  </si>
  <si>
    <t>Ｍ19コート</t>
  </si>
  <si>
    <t>Ｍ20コート</t>
  </si>
  <si>
    <t>Ｍ01コート</t>
  </si>
  <si>
    <t>No．３</t>
  </si>
  <si>
    <t>３イ１</t>
  </si>
  <si>
    <t>３イ２</t>
  </si>
  <si>
    <t>３イ３</t>
  </si>
  <si>
    <t>３イ４</t>
  </si>
  <si>
    <t>３イ５</t>
  </si>
  <si>
    <t>３イ６</t>
  </si>
  <si>
    <t>3イ1－3ロ3</t>
  </si>
  <si>
    <t>3イ2－3ロ3</t>
  </si>
  <si>
    <t>3イ3－3ロ2</t>
  </si>
  <si>
    <t>3イ3－3ロ1</t>
  </si>
  <si>
    <t>3イ6－3ロ5</t>
  </si>
  <si>
    <t>3イ6－3ロ4</t>
  </si>
  <si>
    <t>３ロ１</t>
  </si>
  <si>
    <t>３ロ２</t>
  </si>
  <si>
    <t>３ロ３</t>
  </si>
  <si>
    <t>３ロ４</t>
  </si>
  <si>
    <t>３ロ５</t>
  </si>
  <si>
    <t>e</t>
  </si>
  <si>
    <t>f</t>
  </si>
  <si>
    <r>
      <t>e</t>
    </r>
    <r>
      <rPr>
        <sz val="11"/>
        <rFont val="ＭＳ Ｐゴシック"/>
        <family val="3"/>
      </rPr>
      <t>グループ</t>
    </r>
  </si>
  <si>
    <r>
      <t>f</t>
    </r>
    <r>
      <rPr>
        <sz val="11"/>
        <rFont val="ＭＳ Ｐゴシック"/>
        <family val="3"/>
      </rPr>
      <t>グループ</t>
    </r>
  </si>
  <si>
    <t>Ｍ03～05
コート</t>
  </si>
  <si>
    <t>Ｍ06･07
コート</t>
  </si>
  <si>
    <t>Ｍ03コート</t>
  </si>
  <si>
    <t>No．４</t>
  </si>
  <si>
    <t>４ロ１</t>
  </si>
  <si>
    <t>４ロ２</t>
  </si>
  <si>
    <t>４ロ３</t>
  </si>
  <si>
    <t>４ロ４</t>
  </si>
  <si>
    <t>４ロ５</t>
  </si>
  <si>
    <t>4イ1－4ロ3</t>
  </si>
  <si>
    <t>4イ1－4ロ2</t>
  </si>
  <si>
    <t>4イ1－4ロ1</t>
  </si>
  <si>
    <t>4イ2－4ロ1</t>
  </si>
  <si>
    <t>4イ2－4ロ3</t>
  </si>
  <si>
    <t>4イ2－4ロ2</t>
  </si>
  <si>
    <t>4イ3－4ロ2</t>
  </si>
  <si>
    <t>4イ3－4ロ1</t>
  </si>
  <si>
    <t>4イ3－4ロ3</t>
  </si>
  <si>
    <t>4イ5－4ロ4</t>
  </si>
  <si>
    <t>4イ4－4ロ5</t>
  </si>
  <si>
    <t>4イ4－4ロ4</t>
  </si>
  <si>
    <t>4イ6－4ロ5</t>
  </si>
  <si>
    <t>4イ6－4ロ4</t>
  </si>
  <si>
    <t>4イ5－4ロ5</t>
  </si>
  <si>
    <t>４イ１</t>
  </si>
  <si>
    <t>４イ２</t>
  </si>
  <si>
    <t>４イ３</t>
  </si>
  <si>
    <t>４イ４</t>
  </si>
  <si>
    <t>４イ５</t>
  </si>
  <si>
    <t>４イ６</t>
  </si>
  <si>
    <t>g</t>
  </si>
  <si>
    <t>h</t>
  </si>
  <si>
    <t>Ｍ08～10
コート</t>
  </si>
  <si>
    <t>Ｍ11･12
コート</t>
  </si>
  <si>
    <t>Ｍ09コート</t>
  </si>
  <si>
    <t>Ｍ10コート</t>
  </si>
  <si>
    <t>Ｍ11コート</t>
  </si>
  <si>
    <r>
      <t>g</t>
    </r>
    <r>
      <rPr>
        <sz val="11"/>
        <rFont val="ＭＳ Ｐゴシック"/>
        <family val="3"/>
      </rPr>
      <t>グループ</t>
    </r>
  </si>
  <si>
    <r>
      <t>h</t>
    </r>
    <r>
      <rPr>
        <sz val="11"/>
        <rFont val="ＭＳ Ｐゴシック"/>
        <family val="3"/>
      </rPr>
      <t>グループ</t>
    </r>
  </si>
  <si>
    <t>No．５</t>
  </si>
  <si>
    <t>i</t>
  </si>
  <si>
    <t>j</t>
  </si>
  <si>
    <t>５イ１</t>
  </si>
  <si>
    <t>５イ２</t>
  </si>
  <si>
    <t>５イ３</t>
  </si>
  <si>
    <t>５イ４</t>
  </si>
  <si>
    <t>５イ５</t>
  </si>
  <si>
    <t>５イ６</t>
  </si>
  <si>
    <t>5イ1－5ロ3</t>
  </si>
  <si>
    <t>5イ1－5ロ2</t>
  </si>
  <si>
    <t>5イ1－5ロ1</t>
  </si>
  <si>
    <t>5イ2－5ロ1</t>
  </si>
  <si>
    <t>5イ2－5ロ3</t>
  </si>
  <si>
    <t>5イ2－5ロ2</t>
  </si>
  <si>
    <t>5イ3－5ロ2</t>
  </si>
  <si>
    <t>5イ3－5ロ1</t>
  </si>
  <si>
    <t>5イ3－5ロ3</t>
  </si>
  <si>
    <t>5イ5－5ロ4</t>
  </si>
  <si>
    <t>5イ4－5ロ5</t>
  </si>
  <si>
    <t>5イ4－5ロ4</t>
  </si>
  <si>
    <t>5イ6－5ロ5</t>
  </si>
  <si>
    <t>5イ6－5ロ4</t>
  </si>
  <si>
    <t>5イ5－5ロ5</t>
  </si>
  <si>
    <t>５ロ１</t>
  </si>
  <si>
    <t>５ロ２</t>
  </si>
  <si>
    <t>５ロ３</t>
  </si>
  <si>
    <t>５ロ４</t>
  </si>
  <si>
    <t>５ロ５</t>
  </si>
  <si>
    <t>Ｓ02～04
コート</t>
  </si>
  <si>
    <t>Ｓ05･06
コート</t>
  </si>
  <si>
    <r>
      <t>i</t>
    </r>
    <r>
      <rPr>
        <sz val="11"/>
        <rFont val="ＭＳ Ｐゴシック"/>
        <family val="3"/>
      </rPr>
      <t>グループ</t>
    </r>
  </si>
  <si>
    <r>
      <t>j</t>
    </r>
    <r>
      <rPr>
        <sz val="11"/>
        <rFont val="ＭＳ Ｐゴシック"/>
        <family val="3"/>
      </rPr>
      <t>グループ</t>
    </r>
  </si>
  <si>
    <t>b</t>
  </si>
  <si>
    <t>Ｍ21～23
コート</t>
  </si>
  <si>
    <t>Ｍ24コート</t>
  </si>
  <si>
    <t>Ｍ25コート</t>
  </si>
  <si>
    <t>Ｍ26コート</t>
  </si>
  <si>
    <t>Ｍ27～29
コート</t>
  </si>
  <si>
    <t>Ｍ30～32
コート</t>
  </si>
  <si>
    <t>Ｍ32コート</t>
  </si>
  <si>
    <t>３イ２</t>
  </si>
  <si>
    <t>３イ１</t>
  </si>
  <si>
    <t>２ロ５</t>
  </si>
  <si>
    <t>Ｍ33～35
コート</t>
  </si>
  <si>
    <t>Ｍ33コート</t>
  </si>
  <si>
    <t>Ｍ34コート</t>
  </si>
  <si>
    <t>２イ２</t>
  </si>
  <si>
    <t>２イ３</t>
  </si>
  <si>
    <t>２イ４</t>
  </si>
  <si>
    <t>２ロ２</t>
  </si>
  <si>
    <t>２ロ３</t>
  </si>
  <si>
    <t>２ロ４</t>
  </si>
  <si>
    <t>２イ５</t>
  </si>
  <si>
    <t>３ロ１</t>
  </si>
  <si>
    <t>３ロ２</t>
  </si>
  <si>
    <t>３イ３</t>
  </si>
  <si>
    <t>３イ４</t>
  </si>
  <si>
    <t>３イ５</t>
  </si>
  <si>
    <t>３ロ３</t>
  </si>
  <si>
    <t>３ロ４</t>
  </si>
  <si>
    <t>３ロ５</t>
  </si>
  <si>
    <t>Ｓ14コート</t>
  </si>
  <si>
    <t>Ｓ15コート</t>
  </si>
  <si>
    <t>Ｓ08コート</t>
  </si>
  <si>
    <t>尽誠学園Ａ</t>
  </si>
  <si>
    <t>松山商業Ａ</t>
  </si>
  <si>
    <t>青谷</t>
  </si>
  <si>
    <t>萩光塩学院</t>
  </si>
  <si>
    <t>岡山工業</t>
  </si>
  <si>
    <t>高松中央Ａ</t>
  </si>
  <si>
    <t>川之石</t>
  </si>
  <si>
    <t>鳥取西Ａ</t>
  </si>
  <si>
    <t>金光学園Ｂ</t>
  </si>
  <si>
    <t>伊予農業Ｂ</t>
  </si>
  <si>
    <t>早鞆</t>
  </si>
  <si>
    <t>高松商業Ａ</t>
  </si>
  <si>
    <t>佐賀商</t>
  </si>
  <si>
    <t>美作</t>
  </si>
  <si>
    <t>伊予農業Ａ</t>
  </si>
  <si>
    <t>岐阜第一</t>
  </si>
  <si>
    <t>柳井商工</t>
  </si>
  <si>
    <t>坂出</t>
  </si>
  <si>
    <t>奈良北</t>
  </si>
  <si>
    <t>一条</t>
  </si>
  <si>
    <t>城南Ａ</t>
  </si>
  <si>
    <t>尽誠学園Ｂ</t>
  </si>
  <si>
    <t>高松中央Ｂ</t>
  </si>
  <si>
    <t>興陽</t>
  </si>
  <si>
    <t>高松工芸Ａ</t>
  </si>
  <si>
    <t>岡山東商業</t>
  </si>
  <si>
    <t>奈良Ａ</t>
  </si>
  <si>
    <t>香芝</t>
  </si>
  <si>
    <t>新南陽</t>
  </si>
  <si>
    <t>三豊工業</t>
  </si>
  <si>
    <t>三田学園</t>
  </si>
  <si>
    <t>小倉西</t>
  </si>
  <si>
    <t>岡山商大附</t>
  </si>
  <si>
    <t>城南Ｂ</t>
  </si>
  <si>
    <t>大商学園</t>
  </si>
  <si>
    <t>常翔学園</t>
  </si>
  <si>
    <t>奈良朱雀</t>
  </si>
  <si>
    <t>平城Ａ</t>
  </si>
  <si>
    <t>高松桜井</t>
  </si>
  <si>
    <t>奈良学園Ｂ</t>
  </si>
  <si>
    <t>奈良学園Ａ</t>
  </si>
  <si>
    <t>金光学園Ａ</t>
  </si>
  <si>
    <t>今治南</t>
  </si>
  <si>
    <t>和歌山商業</t>
  </si>
  <si>
    <t>松山商業Ｂ</t>
  </si>
  <si>
    <t>奈良Ｂ</t>
  </si>
  <si>
    <t>多度津</t>
  </si>
  <si>
    <t>郡山</t>
  </si>
  <si>
    <t>鳥取西Ｂ</t>
  </si>
  <si>
    <t>高松工芸Ｂ</t>
  </si>
  <si>
    <t>高松商業Ｂ</t>
  </si>
  <si>
    <t>飯山</t>
  </si>
  <si>
    <t>高田商業</t>
  </si>
  <si>
    <t>高瀬</t>
  </si>
  <si>
    <t>平城Ｂ</t>
  </si>
  <si>
    <t>４５チーム</t>
  </si>
  <si>
    <t>（＋合同チーム）</t>
  </si>
  <si>
    <t>鹿児島女Ａ</t>
  </si>
  <si>
    <t>郡山Ａ</t>
  </si>
  <si>
    <t>岡山東商Ａ</t>
  </si>
  <si>
    <t>鹿児島女Ｂ</t>
  </si>
  <si>
    <t>合同</t>
  </si>
  <si>
    <t>川之石Ｂ</t>
  </si>
  <si>
    <t>善通寺第一</t>
  </si>
  <si>
    <t>城南</t>
  </si>
  <si>
    <t>徳島市立</t>
  </si>
  <si>
    <t>川之石Ａ</t>
  </si>
  <si>
    <t>郡山Ｂ</t>
  </si>
  <si>
    <t>倉吉北</t>
  </si>
  <si>
    <t>金光学園</t>
  </si>
  <si>
    <t>小倉西Ｂ</t>
  </si>
  <si>
    <t>高知中央</t>
  </si>
  <si>
    <t>呉青山</t>
  </si>
  <si>
    <t>小倉西Ａ</t>
  </si>
  <si>
    <t>伊予農業</t>
  </si>
  <si>
    <t>昇陽</t>
  </si>
  <si>
    <t>玉名女子</t>
  </si>
  <si>
    <t>岡山東商Ｂ</t>
  </si>
  <si>
    <t>美作Ａ</t>
  </si>
  <si>
    <t>美作Ｂ</t>
  </si>
  <si>
    <t>平城</t>
  </si>
  <si>
    <t>大洲農業</t>
  </si>
  <si>
    <t>鳥取西Ｂ</t>
  </si>
  <si>
    <t>一条</t>
  </si>
  <si>
    <t>高田商業</t>
  </si>
  <si>
    <t>大洲農業</t>
  </si>
  <si>
    <t>3-1</t>
  </si>
  <si>
    <t>3-0</t>
  </si>
  <si>
    <t>3-1</t>
  </si>
  <si>
    <t>3-2</t>
  </si>
  <si>
    <t>3-2</t>
  </si>
  <si>
    <t>3-0</t>
  </si>
  <si>
    <t>2-3</t>
  </si>
  <si>
    <t>1-3</t>
  </si>
  <si>
    <t>2-3</t>
  </si>
  <si>
    <t>1-3</t>
  </si>
  <si>
    <t>3-0</t>
  </si>
  <si>
    <t>1-3</t>
  </si>
  <si>
    <t>3-1</t>
  </si>
  <si>
    <t>3-2</t>
  </si>
  <si>
    <t>No．４</t>
  </si>
  <si>
    <t>４ロ１</t>
  </si>
  <si>
    <t>４ロ４</t>
  </si>
  <si>
    <t>５ロ１</t>
  </si>
  <si>
    <t>＋交流戦</t>
  </si>
  <si>
    <t>４イ１</t>
  </si>
  <si>
    <t>４イ２</t>
  </si>
  <si>
    <t>４イ３</t>
  </si>
  <si>
    <t>５イ１</t>
  </si>
  <si>
    <t>Ｓ09コート</t>
  </si>
  <si>
    <t>4イ1－4ロ1</t>
  </si>
  <si>
    <t>4イ1－4ロ2</t>
  </si>
  <si>
    <t>4イ1－4ロ3</t>
  </si>
  <si>
    <t>Ｓ10コート</t>
  </si>
  <si>
    <t>4イ2－4ロ2</t>
  </si>
  <si>
    <t>4イ2－4ロ1</t>
  </si>
  <si>
    <t>4イ2－5ロ1</t>
  </si>
  <si>
    <t>Ｓ11コート</t>
  </si>
  <si>
    <t>4イ3－4ロ3</t>
  </si>
  <si>
    <t>4イ3－5ロ1</t>
  </si>
  <si>
    <t>4イ3－4ロ1</t>
  </si>
  <si>
    <t>Ｓ12コート</t>
  </si>
  <si>
    <t>4イ4－4ロ4</t>
  </si>
  <si>
    <t>4イ4－5ロ2</t>
  </si>
  <si>
    <t>Ｓ13コート</t>
  </si>
  <si>
    <t>4イ5－4ロ5</t>
  </si>
  <si>
    <t>4イ5－5ロ3</t>
  </si>
  <si>
    <t>5イ1－4ロ3</t>
  </si>
  <si>
    <t>5イ1－4ロ2</t>
  </si>
  <si>
    <t>5イ2－4ロ4</t>
  </si>
  <si>
    <t>5イ2－4ロ5</t>
  </si>
  <si>
    <t>5イ3－4ロ5</t>
  </si>
  <si>
    <t>5イ3－4ロ4</t>
  </si>
  <si>
    <t>3-0</t>
  </si>
  <si>
    <t>1-3</t>
  </si>
  <si>
    <t>0-3</t>
  </si>
  <si>
    <t>2-3</t>
  </si>
  <si>
    <t>3-2</t>
  </si>
  <si>
    <t>3-1</t>
  </si>
  <si>
    <t>0-3</t>
  </si>
  <si>
    <t>3-0</t>
  </si>
  <si>
    <t>0-3</t>
  </si>
  <si>
    <t>3-2</t>
  </si>
  <si>
    <t>1-3</t>
  </si>
  <si>
    <t>3-1</t>
  </si>
  <si>
    <t>2-3</t>
  </si>
  <si>
    <t>決勝リーグ参照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</si>
</sst>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:mm;@"/>
    <numFmt numFmtId="189" formatCode="m&quot;月&quot;d&quot;日&quot;\(aaa\)"/>
    <numFmt numFmtId="190" formatCode="&quot;団体（＠\5,000×&quot;0&quot;）&quot;"/>
    <numFmt numFmtId="191" formatCode="[$-411]ggge&quot;年&quot;m&quot;月&quot;d&quot;日&quot;;@"/>
    <numFmt numFmtId="192" formatCode="000\-0000\-0000"/>
    <numFmt numFmtId="193" formatCode="&quot;★&quot;\ &quot;\&quot;#,##0;&quot;\&quot;\-#,##0"/>
    <numFmt numFmtId="194" formatCode="\(@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6"/>
      <name val="HG丸ｺﾞｼｯｸM-PRO"/>
      <family val="3"/>
    </font>
    <font>
      <sz val="11"/>
      <name val="ＭＳ ゴシック"/>
      <family val="3"/>
    </font>
    <font>
      <sz val="11"/>
      <color indexed="9"/>
      <name val="ＭＳ ゴシック"/>
      <family val="3"/>
    </font>
    <font>
      <sz val="20"/>
      <name val="Times New Roman"/>
      <family val="1"/>
    </font>
    <font>
      <sz val="14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sz val="28"/>
      <name val="ＭＳ Ｐゴシック"/>
      <family val="3"/>
    </font>
    <font>
      <sz val="32"/>
      <color indexed="8"/>
      <name val="HG丸ｺﾞｼｯｸM-PRO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HG丸ｺﾞｼｯｸM-PRO"/>
      <family val="3"/>
    </font>
    <font>
      <i/>
      <sz val="24"/>
      <name val="Times New Roman"/>
      <family val="1"/>
    </font>
    <font>
      <i/>
      <sz val="16"/>
      <name val="Times New Roman"/>
      <family val="1"/>
    </font>
    <font>
      <sz val="20"/>
      <name val="ＭＳ Ｐ明朝"/>
      <family val="1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gray125">
        <bgColor indexed="43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183" fontId="24" fillId="23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distributed" vertical="center" shrinkToFit="1"/>
    </xf>
    <xf numFmtId="0" fontId="25" fillId="0" borderId="12" xfId="0" applyFont="1" applyFill="1" applyBorder="1" applyAlignment="1">
      <alignment horizontal="distributed" vertical="center" shrinkToFit="1"/>
    </xf>
    <xf numFmtId="183" fontId="24" fillId="23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183" fontId="24" fillId="23" borderId="1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8" xfId="0" applyFont="1" applyFill="1" applyBorder="1" applyAlignment="1">
      <alignment horizontal="distributed" vertical="center" shrinkToFit="1"/>
    </xf>
    <xf numFmtId="183" fontId="24" fillId="23" borderId="1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83" fontId="24" fillId="23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183" fontId="24" fillId="23" borderId="21" xfId="0" applyNumberFormat="1" applyFont="1" applyFill="1" applyBorder="1" applyAlignment="1">
      <alignment horizontal="center" vertical="center"/>
    </xf>
    <xf numFmtId="183" fontId="24" fillId="23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distributed" vertical="center" shrinkToFit="1"/>
    </xf>
    <xf numFmtId="0" fontId="0" fillId="0" borderId="0" xfId="0" applyNumberForma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NumberFormat="1" applyFont="1" applyBorder="1" applyAlignment="1">
      <alignment horizontal="center" vertical="center"/>
    </xf>
    <xf numFmtId="0" fontId="32" fillId="0" borderId="27" xfId="0" applyNumberFormat="1" applyFont="1" applyBorder="1" applyAlignment="1">
      <alignment horizontal="center" vertical="center"/>
    </xf>
    <xf numFmtId="0" fontId="32" fillId="0" borderId="25" xfId="0" applyNumberFormat="1" applyFont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5" fillId="0" borderId="0" xfId="0" applyFont="1" applyBorder="1" applyAlignment="1">
      <alignment horizontal="distributed" vertical="center" shrinkToFit="1"/>
    </xf>
    <xf numFmtId="49" fontId="29" fillId="0" borderId="0" xfId="0" applyNumberFormat="1" applyFont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31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 horizontal="distributed" vertical="center" shrinkToFit="1"/>
    </xf>
    <xf numFmtId="183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32" xfId="0" applyFont="1" applyBorder="1" applyAlignment="1">
      <alignment horizontal="distributed" vertical="center" shrinkToFit="1"/>
    </xf>
    <xf numFmtId="0" fontId="25" fillId="0" borderId="33" xfId="0" applyFont="1" applyBorder="1" applyAlignment="1">
      <alignment horizontal="distributed" vertical="center" shrinkToFit="1"/>
    </xf>
    <xf numFmtId="0" fontId="27" fillId="23" borderId="34" xfId="0" applyFont="1" applyFill="1" applyBorder="1" applyAlignment="1">
      <alignment horizontal="center" vertical="center"/>
    </xf>
    <xf numFmtId="0" fontId="27" fillId="23" borderId="33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23" borderId="35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49" fontId="29" fillId="0" borderId="37" xfId="0" applyNumberFormat="1" applyFont="1" applyFill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0" xfId="0" applyNumberFormat="1" applyFont="1" applyBorder="1" applyAlignment="1">
      <alignment horizontal="center" vertical="center"/>
    </xf>
    <xf numFmtId="0" fontId="32" fillId="0" borderId="41" xfId="0" applyNumberFormat="1" applyFont="1" applyBorder="1" applyAlignment="1">
      <alignment horizontal="center" vertical="center"/>
    </xf>
    <xf numFmtId="0" fontId="32" fillId="0" borderId="42" xfId="0" applyNumberFormat="1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44" xfId="0" applyFont="1" applyFill="1" applyBorder="1" applyAlignment="1">
      <alignment horizontal="distributed" vertical="center" shrinkToFit="1"/>
    </xf>
    <xf numFmtId="0" fontId="25" fillId="0" borderId="45" xfId="0" applyFont="1" applyFill="1" applyBorder="1" applyAlignment="1">
      <alignment horizontal="distributed" vertical="center" shrinkToFit="1"/>
    </xf>
    <xf numFmtId="0" fontId="25" fillId="0" borderId="46" xfId="0" applyFont="1" applyFill="1" applyBorder="1" applyAlignment="1">
      <alignment horizontal="distributed" vertical="center" shrinkToFit="1"/>
    </xf>
    <xf numFmtId="0" fontId="25" fillId="0" borderId="43" xfId="0" applyFont="1" applyFill="1" applyBorder="1" applyAlignment="1">
      <alignment horizontal="distributed" vertical="center" shrinkToFit="1"/>
    </xf>
    <xf numFmtId="49" fontId="29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 vertical="center" shrinkToFit="1"/>
    </xf>
    <xf numFmtId="49" fontId="29" fillId="0" borderId="48" xfId="0" applyNumberFormat="1" applyFont="1" applyFill="1" applyBorder="1" applyAlignment="1">
      <alignment horizontal="center" vertical="center" shrinkToFit="1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1" xfId="0" applyNumberFormat="1" applyFont="1" applyBorder="1" applyAlignment="1">
      <alignment horizontal="center" vertical="center"/>
    </xf>
    <xf numFmtId="0" fontId="32" fillId="0" borderId="52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0" xfId="0" applyFont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55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 textRotation="255"/>
    </xf>
    <xf numFmtId="0" fontId="24" fillId="0" borderId="0" xfId="0" applyFont="1" applyBorder="1" applyAlignment="1">
      <alignment horizontal="center"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58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56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3" fillId="23" borderId="60" xfId="0" applyFont="1" applyFill="1" applyBorder="1" applyAlignment="1">
      <alignment horizontal="center" vertical="center" wrapText="1"/>
    </xf>
    <xf numFmtId="0" fontId="32" fillId="0" borderId="48" xfId="0" applyNumberFormat="1" applyFont="1" applyBorder="1" applyAlignment="1">
      <alignment horizontal="center" vertical="center"/>
    </xf>
    <xf numFmtId="0" fontId="32" fillId="0" borderId="61" xfId="0" applyNumberFormat="1" applyFont="1" applyBorder="1" applyAlignment="1">
      <alignment horizontal="center" vertical="center"/>
    </xf>
    <xf numFmtId="0" fontId="32" fillId="0" borderId="50" xfId="0" applyNumberFormat="1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4" xfId="0" applyNumberFormat="1" applyFont="1" applyBorder="1" applyAlignment="1">
      <alignment horizontal="center" vertical="center"/>
    </xf>
    <xf numFmtId="0" fontId="32" fillId="0" borderId="65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textRotation="255"/>
    </xf>
    <xf numFmtId="0" fontId="0" fillId="0" borderId="66" xfId="0" applyFont="1" applyBorder="1" applyAlignment="1">
      <alignment horizontal="center" vertical="center"/>
    </xf>
    <xf numFmtId="183" fontId="24" fillId="23" borderId="67" xfId="0" applyNumberFormat="1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33" xfId="0" applyFont="1" applyFill="1" applyBorder="1" applyAlignment="1">
      <alignment horizontal="center" vertical="center"/>
    </xf>
    <xf numFmtId="0" fontId="41" fillId="0" borderId="26" xfId="0" applyNumberFormat="1" applyFont="1" applyBorder="1" applyAlignment="1">
      <alignment horizontal="center" vertical="center"/>
    </xf>
    <xf numFmtId="0" fontId="41" fillId="0" borderId="25" xfId="0" applyNumberFormat="1" applyFont="1" applyBorder="1" applyAlignment="1">
      <alignment horizontal="center" vertical="center"/>
    </xf>
    <xf numFmtId="0" fontId="41" fillId="0" borderId="64" xfId="0" applyNumberFormat="1" applyFont="1" applyBorder="1" applyAlignment="1">
      <alignment horizontal="center" vertical="center"/>
    </xf>
    <xf numFmtId="0" fontId="41" fillId="0" borderId="30" xfId="0" applyNumberFormat="1" applyFont="1" applyBorder="1" applyAlignment="1">
      <alignment horizontal="center" vertical="center"/>
    </xf>
    <xf numFmtId="0" fontId="0" fillId="23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 shrinkToFit="1"/>
    </xf>
    <xf numFmtId="49" fontId="40" fillId="0" borderId="69" xfId="0" applyNumberFormat="1" applyFont="1" applyBorder="1" applyAlignment="1">
      <alignment horizontal="center" vertical="center" shrinkToFit="1"/>
    </xf>
    <xf numFmtId="49" fontId="40" fillId="0" borderId="70" xfId="0" applyNumberFormat="1" applyFont="1" applyBorder="1" applyAlignment="1">
      <alignment horizontal="center" vertical="center" shrinkToFit="1"/>
    </xf>
    <xf numFmtId="49" fontId="40" fillId="0" borderId="71" xfId="0" applyNumberFormat="1" applyFont="1" applyBorder="1" applyAlignment="1">
      <alignment horizontal="center" vertical="center" shrinkToFit="1"/>
    </xf>
    <xf numFmtId="49" fontId="40" fillId="0" borderId="72" xfId="0" applyNumberFormat="1" applyFont="1" applyBorder="1" applyAlignment="1">
      <alignment horizontal="center" vertical="center" shrinkToFit="1"/>
    </xf>
    <xf numFmtId="49" fontId="40" fillId="0" borderId="73" xfId="0" applyNumberFormat="1" applyFont="1" applyBorder="1" applyAlignment="1">
      <alignment horizontal="center" vertical="center" shrinkToFit="1"/>
    </xf>
    <xf numFmtId="183" fontId="3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distributed" vertical="center" shrinkToFit="1"/>
    </xf>
    <xf numFmtId="0" fontId="24" fillId="0" borderId="0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shrinkToFit="1"/>
    </xf>
    <xf numFmtId="49" fontId="40" fillId="23" borderId="70" xfId="0" applyNumberFormat="1" applyFont="1" applyFill="1" applyBorder="1" applyAlignment="1">
      <alignment horizontal="center" vertical="center" shrinkToFit="1"/>
    </xf>
    <xf numFmtId="49" fontId="40" fillId="23" borderId="72" xfId="0" applyNumberFormat="1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41" fillId="0" borderId="68" xfId="0" applyNumberFormat="1" applyFont="1" applyBorder="1" applyAlignment="1">
      <alignment horizontal="center" vertical="center" shrinkToFit="1"/>
    </xf>
    <xf numFmtId="49" fontId="41" fillId="0" borderId="69" xfId="0" applyNumberFormat="1" applyFont="1" applyBorder="1" applyAlignment="1">
      <alignment horizontal="center" vertical="center" shrinkToFit="1"/>
    </xf>
    <xf numFmtId="49" fontId="41" fillId="0" borderId="70" xfId="0" applyNumberFormat="1" applyFont="1" applyBorder="1" applyAlignment="1">
      <alignment horizontal="center" vertical="center" shrinkToFit="1"/>
    </xf>
    <xf numFmtId="49" fontId="41" fillId="0" borderId="71" xfId="0" applyNumberFormat="1" applyFont="1" applyBorder="1" applyAlignment="1">
      <alignment horizontal="center" vertical="center" shrinkToFit="1"/>
    </xf>
    <xf numFmtId="49" fontId="41" fillId="0" borderId="74" xfId="0" applyNumberFormat="1" applyFont="1" applyBorder="1" applyAlignment="1">
      <alignment horizontal="center" vertical="center" shrinkToFit="1"/>
    </xf>
    <xf numFmtId="49" fontId="41" fillId="0" borderId="75" xfId="0" applyNumberFormat="1" applyFont="1" applyBorder="1" applyAlignment="1">
      <alignment horizontal="center" vertical="center" shrinkToFit="1"/>
    </xf>
    <xf numFmtId="49" fontId="41" fillId="0" borderId="76" xfId="0" applyNumberFormat="1" applyFont="1" applyBorder="1" applyAlignment="1">
      <alignment horizontal="center" vertical="center" shrinkToFit="1"/>
    </xf>
    <xf numFmtId="49" fontId="41" fillId="0" borderId="77" xfId="0" applyNumberFormat="1" applyFont="1" applyBorder="1" applyAlignment="1">
      <alignment horizontal="center" vertical="center" shrinkToFit="1"/>
    </xf>
    <xf numFmtId="49" fontId="41" fillId="0" borderId="72" xfId="0" applyNumberFormat="1" applyFont="1" applyBorder="1" applyAlignment="1">
      <alignment horizontal="center" vertical="center" shrinkToFit="1"/>
    </xf>
    <xf numFmtId="49" fontId="41" fillId="0" borderId="73" xfId="0" applyNumberFormat="1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right" vertical="center"/>
    </xf>
    <xf numFmtId="0" fontId="29" fillId="0" borderId="64" xfId="0" applyNumberFormat="1" applyFont="1" applyFill="1" applyBorder="1" applyAlignment="1">
      <alignment horizontal="center" vertical="center" shrinkToFit="1"/>
    </xf>
    <xf numFmtId="0" fontId="29" fillId="0" borderId="78" xfId="0" applyNumberFormat="1" applyFont="1" applyFill="1" applyBorder="1" applyAlignment="1">
      <alignment horizontal="center" vertical="center" shrinkToFit="1"/>
    </xf>
    <xf numFmtId="0" fontId="43" fillId="23" borderId="17" xfId="0" applyFont="1" applyFill="1" applyBorder="1" applyAlignment="1">
      <alignment horizontal="center" vertical="center" wrapText="1"/>
    </xf>
    <xf numFmtId="0" fontId="43" fillId="23" borderId="45" xfId="0" applyFont="1" applyFill="1" applyBorder="1" applyAlignment="1">
      <alignment horizontal="center" vertical="center" wrapText="1"/>
    </xf>
    <xf numFmtId="0" fontId="43" fillId="23" borderId="18" xfId="0" applyFont="1" applyFill="1" applyBorder="1" applyAlignment="1">
      <alignment horizontal="center" vertical="center" wrapText="1"/>
    </xf>
    <xf numFmtId="0" fontId="43" fillId="23" borderId="48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distributed" vertical="center" shrinkToFit="1"/>
    </xf>
    <xf numFmtId="0" fontId="25" fillId="0" borderId="53" xfId="0" applyFont="1" applyFill="1" applyBorder="1" applyAlignment="1">
      <alignment horizontal="distributed" vertical="center" shrinkToFit="1"/>
    </xf>
    <xf numFmtId="49" fontId="29" fillId="0" borderId="80" xfId="0" applyNumberFormat="1" applyFont="1" applyFill="1" applyBorder="1" applyAlignment="1">
      <alignment horizontal="center" vertical="center" shrinkToFit="1"/>
    </xf>
    <xf numFmtId="49" fontId="2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8" xfId="0" applyNumberFormat="1" applyFont="1" applyFill="1" applyBorder="1" applyAlignment="1">
      <alignment horizontal="center" vertical="center" shrinkToFit="1"/>
    </xf>
    <xf numFmtId="0" fontId="29" fillId="0" borderId="40" xfId="0" applyNumberFormat="1" applyFont="1" applyFill="1" applyBorder="1" applyAlignment="1">
      <alignment horizontal="center" vertical="center" shrinkToFit="1"/>
    </xf>
    <xf numFmtId="49" fontId="41" fillId="0" borderId="0" xfId="0" applyNumberFormat="1" applyFont="1" applyBorder="1" applyAlignment="1">
      <alignment horizontal="center" vertical="center" shrinkToFit="1"/>
    </xf>
    <xf numFmtId="0" fontId="45" fillId="23" borderId="3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45" fillId="23" borderId="60" xfId="0" applyFont="1" applyFill="1" applyBorder="1" applyAlignment="1">
      <alignment horizontal="center" vertical="center"/>
    </xf>
    <xf numFmtId="0" fontId="24" fillId="0" borderId="81" xfId="0" applyFont="1" applyBorder="1" applyAlignment="1">
      <alignment vertical="center"/>
    </xf>
    <xf numFmtId="0" fontId="24" fillId="0" borderId="82" xfId="0" applyFont="1" applyBorder="1" applyAlignment="1">
      <alignment vertical="center"/>
    </xf>
    <xf numFmtId="0" fontId="24" fillId="0" borderId="82" xfId="0" applyFont="1" applyFill="1" applyBorder="1" applyAlignment="1">
      <alignment horizontal="center" vertical="center" textRotation="255"/>
    </xf>
    <xf numFmtId="0" fontId="24" fillId="0" borderId="83" xfId="0" applyFont="1" applyBorder="1" applyAlignment="1">
      <alignment vertical="center"/>
    </xf>
    <xf numFmtId="0" fontId="24" fillId="0" borderId="81" xfId="0" applyFont="1" applyFill="1" applyBorder="1" applyAlignment="1">
      <alignment vertical="center"/>
    </xf>
    <xf numFmtId="0" fontId="24" fillId="0" borderId="82" xfId="0" applyFont="1" applyFill="1" applyBorder="1" applyAlignment="1">
      <alignment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4" fillId="0" borderId="85" xfId="0" applyFont="1" applyBorder="1" applyAlignment="1">
      <alignment vertical="center"/>
    </xf>
    <xf numFmtId="0" fontId="24" fillId="0" borderId="86" xfId="0" applyFont="1" applyBorder="1" applyAlignment="1">
      <alignment vertical="center"/>
    </xf>
    <xf numFmtId="0" fontId="41" fillId="0" borderId="3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49" fontId="40" fillId="23" borderId="88" xfId="0" applyNumberFormat="1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83" fontId="25" fillId="0" borderId="23" xfId="0" applyNumberFormat="1" applyFont="1" applyFill="1" applyBorder="1" applyAlignment="1">
      <alignment horizontal="distributed" vertical="center"/>
    </xf>
    <xf numFmtId="0" fontId="25" fillId="0" borderId="39" xfId="0" applyNumberFormat="1" applyFont="1" applyFill="1" applyBorder="1" applyAlignment="1">
      <alignment horizontal="distributed" vertical="center"/>
    </xf>
    <xf numFmtId="0" fontId="25" fillId="0" borderId="90" xfId="0" applyNumberFormat="1" applyFont="1" applyFill="1" applyBorder="1" applyAlignment="1">
      <alignment horizontal="distributed" vertical="center"/>
    </xf>
    <xf numFmtId="0" fontId="25" fillId="0" borderId="23" xfId="0" applyNumberFormat="1" applyFont="1" applyFill="1" applyBorder="1" applyAlignment="1">
      <alignment horizontal="distributed" vertical="center"/>
    </xf>
    <xf numFmtId="0" fontId="25" fillId="0" borderId="43" xfId="0" applyNumberFormat="1" applyFont="1" applyFill="1" applyBorder="1" applyAlignment="1">
      <alignment horizontal="distributed" vertical="center"/>
    </xf>
    <xf numFmtId="49" fontId="29" fillId="0" borderId="26" xfId="0" applyNumberFormat="1" applyFont="1" applyFill="1" applyBorder="1" applyAlignment="1">
      <alignment horizontal="center" vertical="center" shrinkToFit="1"/>
    </xf>
    <xf numFmtId="49" fontId="29" fillId="0" borderId="30" xfId="0" applyNumberFormat="1" applyFont="1" applyFill="1" applyBorder="1" applyAlignment="1">
      <alignment horizontal="center" vertical="center" shrinkToFit="1"/>
    </xf>
    <xf numFmtId="49" fontId="29" fillId="0" borderId="45" xfId="0" applyNumberFormat="1" applyFont="1" applyFill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183" fontId="40" fillId="0" borderId="0" xfId="0" applyNumberFormat="1" applyFont="1" applyFill="1" applyBorder="1" applyAlignment="1">
      <alignment horizontal="distributed" vertical="center"/>
    </xf>
    <xf numFmtId="0" fontId="40" fillId="0" borderId="0" xfId="0" applyNumberFormat="1" applyFont="1" applyFill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23" borderId="91" xfId="0" applyFont="1" applyFill="1" applyBorder="1" applyAlignment="1">
      <alignment horizontal="center" vertical="center" shrinkToFit="1"/>
    </xf>
    <xf numFmtId="0" fontId="0" fillId="23" borderId="35" xfId="0" applyFont="1" applyFill="1" applyBorder="1" applyAlignment="1">
      <alignment horizontal="center" vertical="center" shrinkToFit="1"/>
    </xf>
    <xf numFmtId="49" fontId="40" fillId="0" borderId="92" xfId="0" applyNumberFormat="1" applyFont="1" applyBorder="1" applyAlignment="1">
      <alignment horizontal="center" vertical="center" shrinkToFit="1"/>
    </xf>
    <xf numFmtId="0" fontId="25" fillId="0" borderId="93" xfId="0" applyNumberFormat="1" applyFont="1" applyBorder="1" applyAlignment="1">
      <alignment horizontal="distributed" vertical="center"/>
    </xf>
    <xf numFmtId="0" fontId="25" fillId="0" borderId="36" xfId="0" applyFont="1" applyBorder="1" applyAlignment="1">
      <alignment horizontal="distributed" vertical="center"/>
    </xf>
    <xf numFmtId="49" fontId="40" fillId="0" borderId="94" xfId="0" applyNumberFormat="1" applyFont="1" applyBorder="1" applyAlignment="1">
      <alignment horizontal="center" vertical="center" shrinkToFit="1"/>
    </xf>
    <xf numFmtId="0" fontId="25" fillId="0" borderId="61" xfId="0" applyNumberFormat="1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5" fillId="0" borderId="14" xfId="0" applyNumberFormat="1" applyFont="1" applyBorder="1" applyAlignment="1">
      <alignment horizontal="distributed" vertical="center"/>
    </xf>
    <xf numFmtId="0" fontId="25" fillId="0" borderId="65" xfId="0" applyNumberFormat="1" applyFont="1" applyBorder="1" applyAlignment="1">
      <alignment horizontal="distributed" vertical="center"/>
    </xf>
    <xf numFmtId="0" fontId="25" fillId="0" borderId="43" xfId="0" applyFont="1" applyBorder="1" applyAlignment="1">
      <alignment horizontal="distributed" vertical="center"/>
    </xf>
    <xf numFmtId="0" fontId="25" fillId="0" borderId="95" xfId="0" applyNumberFormat="1" applyFont="1" applyBorder="1" applyAlignment="1">
      <alignment horizontal="distributed" vertical="center"/>
    </xf>
    <xf numFmtId="49" fontId="40" fillId="0" borderId="96" xfId="0" applyNumberFormat="1" applyFont="1" applyBorder="1" applyAlignment="1">
      <alignment horizontal="center" vertical="center" shrinkToFit="1"/>
    </xf>
    <xf numFmtId="0" fontId="25" fillId="0" borderId="97" xfId="0" applyNumberFormat="1" applyFont="1" applyBorder="1" applyAlignment="1">
      <alignment horizontal="distributed" vertical="center"/>
    </xf>
    <xf numFmtId="0" fontId="25" fillId="0" borderId="26" xfId="0" applyNumberFormat="1" applyFont="1" applyBorder="1" applyAlignment="1">
      <alignment horizontal="distributed" vertical="center"/>
    </xf>
    <xf numFmtId="0" fontId="25" fillId="0" borderId="36" xfId="0" applyNumberFormat="1" applyFont="1" applyBorder="1" applyAlignment="1">
      <alignment horizontal="distributed" vertical="center"/>
    </xf>
    <xf numFmtId="0" fontId="25" fillId="0" borderId="64" xfId="0" applyNumberFormat="1" applyFont="1" applyBorder="1" applyAlignment="1">
      <alignment horizontal="distributed" vertical="center"/>
    </xf>
    <xf numFmtId="0" fontId="25" fillId="0" borderId="15" xfId="0" applyNumberFormat="1" applyFont="1" applyBorder="1" applyAlignment="1">
      <alignment horizontal="distributed" vertical="center"/>
    </xf>
    <xf numFmtId="0" fontId="24" fillId="0" borderId="0" xfId="0" applyFont="1" applyBorder="1" applyAlignment="1">
      <alignment vertical="center" textRotation="255"/>
    </xf>
    <xf numFmtId="0" fontId="24" fillId="0" borderId="98" xfId="0" applyFont="1" applyBorder="1" applyAlignment="1">
      <alignment vertical="center" textRotation="255"/>
    </xf>
    <xf numFmtId="0" fontId="25" fillId="0" borderId="99" xfId="0" applyNumberFormat="1" applyFont="1" applyBorder="1" applyAlignment="1">
      <alignment horizontal="distributed" vertical="center"/>
    </xf>
    <xf numFmtId="0" fontId="25" fillId="0" borderId="78" xfId="0" applyNumberFormat="1" applyFont="1" applyBorder="1" applyAlignment="1">
      <alignment horizontal="distributed" vertical="center"/>
    </xf>
    <xf numFmtId="0" fontId="25" fillId="0" borderId="43" xfId="0" applyNumberFormat="1" applyFont="1" applyBorder="1" applyAlignment="1">
      <alignment horizontal="distributed" vertical="center"/>
    </xf>
    <xf numFmtId="0" fontId="25" fillId="0" borderId="20" xfId="0" applyNumberFormat="1" applyFont="1" applyBorder="1" applyAlignment="1">
      <alignment horizontal="distributed" vertical="center"/>
    </xf>
    <xf numFmtId="0" fontId="25" fillId="0" borderId="21" xfId="0" applyNumberFormat="1" applyFont="1" applyBorder="1" applyAlignment="1">
      <alignment horizontal="distributed" vertical="center"/>
    </xf>
    <xf numFmtId="0" fontId="25" fillId="0" borderId="22" xfId="0" applyNumberFormat="1" applyFont="1" applyBorder="1" applyAlignment="1">
      <alignment horizontal="distributed" vertical="center"/>
    </xf>
    <xf numFmtId="0" fontId="24" fillId="0" borderId="100" xfId="0" applyFont="1" applyBorder="1" applyAlignment="1">
      <alignment vertical="center" textRotation="255"/>
    </xf>
    <xf numFmtId="0" fontId="24" fillId="0" borderId="85" xfId="0" applyFont="1" applyBorder="1" applyAlignment="1">
      <alignment vertical="center" textRotation="255"/>
    </xf>
    <xf numFmtId="0" fontId="24" fillId="0" borderId="101" xfId="0" applyFont="1" applyBorder="1" applyAlignment="1">
      <alignment vertical="center" textRotation="255"/>
    </xf>
    <xf numFmtId="0" fontId="24" fillId="0" borderId="102" xfId="0" applyFont="1" applyBorder="1" applyAlignment="1">
      <alignment vertical="center" textRotation="255"/>
    </xf>
    <xf numFmtId="0" fontId="22" fillId="0" borderId="103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49" fontId="29" fillId="21" borderId="64" xfId="0" applyNumberFormat="1" applyFont="1" applyFill="1" applyBorder="1" applyAlignment="1" applyProtection="1">
      <alignment horizontal="center" vertical="center" shrinkToFit="1"/>
      <protection locked="0"/>
    </xf>
    <xf numFmtId="0" fontId="29" fillId="21" borderId="48" xfId="0" applyNumberFormat="1" applyFont="1" applyFill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/>
    </xf>
    <xf numFmtId="49" fontId="29" fillId="21" borderId="48" xfId="0" applyNumberFormat="1" applyFont="1" applyFill="1" applyBorder="1" applyAlignment="1">
      <alignment horizontal="center" vertical="center" shrinkToFit="1"/>
    </xf>
    <xf numFmtId="0" fontId="29" fillId="21" borderId="78" xfId="0" applyNumberFormat="1" applyFont="1" applyFill="1" applyBorder="1" applyAlignment="1">
      <alignment horizontal="center" vertical="center" shrinkToFit="1"/>
    </xf>
    <xf numFmtId="49" fontId="29" fillId="21" borderId="26" xfId="0" applyNumberFormat="1" applyFont="1" applyFill="1" applyBorder="1" applyAlignment="1" applyProtection="1">
      <alignment horizontal="center" vertical="center" shrinkToFit="1"/>
      <protection locked="0"/>
    </xf>
    <xf numFmtId="0" fontId="29" fillId="21" borderId="64" xfId="0" applyNumberFormat="1" applyFont="1" applyFill="1" applyBorder="1" applyAlignment="1">
      <alignment horizontal="center" vertical="center" shrinkToFit="1"/>
    </xf>
    <xf numFmtId="0" fontId="29" fillId="21" borderId="40" xfId="0" applyNumberFormat="1" applyFont="1" applyFill="1" applyBorder="1" applyAlignment="1">
      <alignment horizontal="center" vertical="center" shrinkToFit="1"/>
    </xf>
    <xf numFmtId="49" fontId="29" fillId="24" borderId="25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30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64" xfId="0" applyNumberFormat="1" applyFont="1" applyFill="1" applyBorder="1" applyAlignment="1">
      <alignment horizontal="center" vertical="center" shrinkToFit="1"/>
    </xf>
    <xf numFmtId="0" fontId="29" fillId="24" borderId="48" xfId="0" applyNumberFormat="1" applyFont="1" applyFill="1" applyBorder="1" applyAlignment="1">
      <alignment horizontal="center" vertical="center" shrinkToFit="1"/>
    </xf>
    <xf numFmtId="49" fontId="29" fillId="24" borderId="48" xfId="0" applyNumberFormat="1" applyFont="1" applyFill="1" applyBorder="1" applyAlignment="1">
      <alignment horizontal="center" vertical="center" shrinkToFit="1"/>
    </xf>
    <xf numFmtId="49" fontId="29" fillId="24" borderId="64" xfId="0" applyNumberFormat="1" applyFont="1" applyFill="1" applyBorder="1" applyAlignment="1" applyProtection="1">
      <alignment horizontal="center" vertical="center" shrinkToFit="1"/>
      <protection locked="0"/>
    </xf>
    <xf numFmtId="0" fontId="29" fillId="24" borderId="78" xfId="0" applyNumberFormat="1" applyFont="1" applyFill="1" applyBorder="1" applyAlignment="1">
      <alignment horizontal="center" vertical="center" shrinkToFit="1"/>
    </xf>
    <xf numFmtId="49" fontId="29" fillId="24" borderId="78" xfId="0" applyNumberFormat="1" applyFont="1" applyFill="1" applyBorder="1" applyAlignment="1">
      <alignment horizontal="center" vertical="center" shrinkToFit="1"/>
    </xf>
    <xf numFmtId="49" fontId="29" fillId="25" borderId="48" xfId="0" applyNumberFormat="1" applyFont="1" applyFill="1" applyBorder="1" applyAlignment="1">
      <alignment horizontal="center" vertical="center" shrinkToFit="1"/>
    </xf>
    <xf numFmtId="49" fontId="29" fillId="25" borderId="78" xfId="0" applyNumberFormat="1" applyFont="1" applyFill="1" applyBorder="1" applyAlignment="1">
      <alignment horizontal="center" vertical="center" shrinkToFit="1"/>
    </xf>
    <xf numFmtId="49" fontId="29" fillId="25" borderId="25" xfId="0" applyNumberFormat="1" applyFont="1" applyFill="1" applyBorder="1" applyAlignment="1" applyProtection="1">
      <alignment horizontal="center" vertical="center" shrinkToFit="1"/>
      <protection locked="0"/>
    </xf>
    <xf numFmtId="0" fontId="29" fillId="25" borderId="48" xfId="0" applyNumberFormat="1" applyFont="1" applyFill="1" applyBorder="1" applyAlignment="1">
      <alignment horizontal="center" vertical="center" shrinkToFit="1"/>
    </xf>
    <xf numFmtId="49" fontId="29" fillId="25" borderId="64" xfId="0" applyNumberFormat="1" applyFont="1" applyFill="1" applyBorder="1" applyAlignment="1">
      <alignment horizontal="center" vertical="center" shrinkToFit="1"/>
    </xf>
    <xf numFmtId="49" fontId="29" fillId="25" borderId="30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25" xfId="0" applyNumberFormat="1" applyFont="1" applyFill="1" applyBorder="1" applyAlignment="1">
      <alignment horizontal="center" vertical="center" shrinkToFit="1"/>
    </xf>
    <xf numFmtId="0" fontId="27" fillId="24" borderId="25" xfId="0" applyFont="1" applyFill="1" applyBorder="1" applyAlignment="1">
      <alignment horizontal="center" vertical="center"/>
    </xf>
    <xf numFmtId="0" fontId="40" fillId="24" borderId="104" xfId="0" applyFont="1" applyFill="1" applyBorder="1" applyAlignment="1">
      <alignment horizontal="distributed" vertical="center"/>
    </xf>
    <xf numFmtId="49" fontId="29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36" xfId="0" applyNumberFormat="1" applyFont="1" applyFill="1" applyBorder="1" applyAlignment="1" applyProtection="1">
      <alignment horizontal="center" vertical="center" shrinkToFit="1"/>
      <protection locked="0"/>
    </xf>
    <xf numFmtId="0" fontId="27" fillId="24" borderId="30" xfId="0" applyFont="1" applyFill="1" applyBorder="1" applyAlignment="1">
      <alignment horizontal="center" vertical="center"/>
    </xf>
    <xf numFmtId="0" fontId="40" fillId="24" borderId="44" xfId="0" applyFont="1" applyFill="1" applyBorder="1" applyAlignment="1">
      <alignment horizontal="distributed" vertical="center"/>
    </xf>
    <xf numFmtId="49" fontId="29" fillId="24" borderId="14" xfId="0" applyNumberFormat="1" applyFont="1" applyFill="1" applyBorder="1" applyAlignment="1">
      <alignment horizontal="center" vertical="center" shrinkToFit="1"/>
    </xf>
    <xf numFmtId="49" fontId="29" fillId="24" borderId="15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14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30" xfId="0" applyNumberFormat="1" applyFont="1" applyFill="1" applyBorder="1" applyAlignment="1">
      <alignment horizontal="center" vertical="center" shrinkToFit="1"/>
    </xf>
    <xf numFmtId="0" fontId="26" fillId="23" borderId="93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29" fillId="24" borderId="15" xfId="0" applyNumberFormat="1" applyFont="1" applyFill="1" applyBorder="1" applyAlignment="1">
      <alignment horizontal="center" vertical="center" shrinkToFit="1"/>
    </xf>
    <xf numFmtId="49" fontId="29" fillId="24" borderId="17" xfId="0" applyNumberFormat="1" applyFont="1" applyFill="1" applyBorder="1" applyAlignment="1" applyProtection="1">
      <alignment horizontal="center" vertical="center" shrinkToFit="1"/>
      <protection locked="0"/>
    </xf>
    <xf numFmtId="49" fontId="29" fillId="24" borderId="50" xfId="0" applyNumberFormat="1" applyFont="1" applyFill="1" applyBorder="1" applyAlignment="1">
      <alignment horizontal="center" vertical="center" shrinkToFit="1"/>
    </xf>
    <xf numFmtId="49" fontId="29" fillId="24" borderId="18" xfId="0" applyNumberFormat="1" applyFont="1" applyFill="1" applyBorder="1" applyAlignment="1">
      <alignment horizontal="center" vertical="center" shrinkToFit="1"/>
    </xf>
    <xf numFmtId="0" fontId="27" fillId="24" borderId="64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/>
    </xf>
    <xf numFmtId="0" fontId="27" fillId="24" borderId="106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49" fontId="29" fillId="24" borderId="89" xfId="0" applyNumberFormat="1" applyFont="1" applyFill="1" applyBorder="1" applyAlignment="1">
      <alignment horizontal="center" vertical="center" shrinkToFit="1"/>
    </xf>
    <xf numFmtId="0" fontId="27" fillId="24" borderId="39" xfId="0" applyFont="1" applyFill="1" applyBorder="1" applyAlignment="1">
      <alignment horizontal="center" vertical="center"/>
    </xf>
    <xf numFmtId="0" fontId="27" fillId="24" borderId="89" xfId="0" applyFont="1" applyFill="1" applyBorder="1" applyAlignment="1">
      <alignment horizontal="center" vertical="center"/>
    </xf>
    <xf numFmtId="49" fontId="29" fillId="24" borderId="39" xfId="0" applyNumberFormat="1" applyFont="1" applyFill="1" applyBorder="1" applyAlignment="1">
      <alignment horizontal="center" vertical="center" shrinkToFit="1"/>
    </xf>
    <xf numFmtId="0" fontId="40" fillId="24" borderId="46" xfId="0" applyFont="1" applyFill="1" applyBorder="1" applyAlignment="1">
      <alignment horizontal="distributed" vertical="center"/>
    </xf>
    <xf numFmtId="49" fontId="29" fillId="24" borderId="44" xfId="0" applyNumberFormat="1" applyFont="1" applyFill="1" applyBorder="1" applyAlignment="1">
      <alignment horizontal="center" vertical="center" shrinkToFit="1"/>
    </xf>
    <xf numFmtId="49" fontId="29" fillId="24" borderId="9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6" fillId="23" borderId="10" xfId="0" applyFont="1" applyFill="1" applyBorder="1" applyAlignment="1">
      <alignment horizontal="center" vertical="center"/>
    </xf>
    <xf numFmtId="0" fontId="26" fillId="23" borderId="107" xfId="0" applyFont="1" applyFill="1" applyBorder="1" applyAlignment="1">
      <alignment horizontal="center" vertical="center"/>
    </xf>
    <xf numFmtId="0" fontId="26" fillId="23" borderId="53" xfId="0" applyFont="1" applyFill="1" applyBorder="1" applyAlignment="1">
      <alignment horizontal="center" vertical="center"/>
    </xf>
    <xf numFmtId="0" fontId="26" fillId="23" borderId="54" xfId="0" applyFont="1" applyFill="1" applyBorder="1" applyAlignment="1">
      <alignment horizontal="center" vertical="center"/>
    </xf>
    <xf numFmtId="0" fontId="26" fillId="23" borderId="57" xfId="0" applyFont="1" applyFill="1" applyBorder="1" applyAlignment="1">
      <alignment horizontal="center" vertical="center"/>
    </xf>
    <xf numFmtId="0" fontId="26" fillId="23" borderId="58" xfId="0" applyFont="1" applyFill="1" applyBorder="1" applyAlignment="1">
      <alignment horizontal="center" vertical="center"/>
    </xf>
    <xf numFmtId="0" fontId="24" fillId="0" borderId="86" xfId="0" applyFont="1" applyBorder="1" applyAlignment="1">
      <alignment vertical="center" textRotation="255"/>
    </xf>
    <xf numFmtId="0" fontId="24" fillId="0" borderId="82" xfId="0" applyFont="1" applyBorder="1" applyAlignment="1">
      <alignment vertical="center" textRotation="255"/>
    </xf>
    <xf numFmtId="0" fontId="24" fillId="0" borderId="108" xfId="0" applyFont="1" applyBorder="1" applyAlignment="1">
      <alignment vertical="center" textRotation="255"/>
    </xf>
    <xf numFmtId="0" fontId="24" fillId="0" borderId="0" xfId="0" applyFont="1" applyBorder="1" applyAlignment="1">
      <alignment horizontal="left" vertical="center"/>
    </xf>
    <xf numFmtId="0" fontId="24" fillId="0" borderId="101" xfId="0" applyFont="1" applyFill="1" applyBorder="1" applyAlignment="1">
      <alignment horizontal="center" vertical="center" textRotation="255"/>
    </xf>
    <xf numFmtId="0" fontId="24" fillId="0" borderId="102" xfId="0" applyFont="1" applyFill="1" applyBorder="1" applyAlignment="1">
      <alignment horizontal="center" vertical="center" textRotation="255"/>
    </xf>
    <xf numFmtId="0" fontId="24" fillId="0" borderId="100" xfId="0" applyFont="1" applyFill="1" applyBorder="1" applyAlignment="1">
      <alignment horizontal="center" vertical="center" textRotation="255"/>
    </xf>
    <xf numFmtId="0" fontId="24" fillId="0" borderId="85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 textRotation="255"/>
    </xf>
    <xf numFmtId="0" fontId="24" fillId="0" borderId="98" xfId="0" applyFont="1" applyFill="1" applyBorder="1" applyAlignment="1">
      <alignment horizontal="center" vertical="center" textRotation="255"/>
    </xf>
    <xf numFmtId="0" fontId="24" fillId="0" borderId="86" xfId="0" applyFont="1" applyFill="1" applyBorder="1" applyAlignment="1">
      <alignment horizontal="center" vertical="center" textRotation="255"/>
    </xf>
    <xf numFmtId="0" fontId="24" fillId="0" borderId="82" xfId="0" applyFont="1" applyFill="1" applyBorder="1" applyAlignment="1">
      <alignment horizontal="center" vertical="center" textRotation="255"/>
    </xf>
    <xf numFmtId="0" fontId="24" fillId="0" borderId="108" xfId="0" applyFont="1" applyFill="1" applyBorder="1" applyAlignment="1">
      <alignment horizontal="center" vertical="center" textRotation="255"/>
    </xf>
    <xf numFmtId="0" fontId="24" fillId="0" borderId="101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100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108" xfId="0" applyFont="1" applyBorder="1" applyAlignment="1">
      <alignment horizontal="center" vertical="center"/>
    </xf>
    <xf numFmtId="0" fontId="24" fillId="23" borderId="53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0" fontId="24" fillId="23" borderId="54" xfId="0" applyFont="1" applyFill="1" applyBorder="1" applyAlignment="1">
      <alignment horizontal="center" vertical="center"/>
    </xf>
    <xf numFmtId="0" fontId="24" fillId="23" borderId="57" xfId="0" applyFont="1" applyFill="1" applyBorder="1" applyAlignment="1">
      <alignment horizontal="center" vertical="center"/>
    </xf>
    <xf numFmtId="0" fontId="24" fillId="23" borderId="41" xfId="0" applyFont="1" applyFill="1" applyBorder="1" applyAlignment="1">
      <alignment horizontal="center" vertical="center"/>
    </xf>
    <xf numFmtId="0" fontId="24" fillId="23" borderId="58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25" fillId="0" borderId="30" xfId="0" applyNumberFormat="1" applyFont="1" applyBorder="1" applyAlignment="1">
      <alignment horizontal="distributed" vertical="center"/>
    </xf>
    <xf numFmtId="0" fontId="25" fillId="0" borderId="15" xfId="0" applyNumberFormat="1" applyFont="1" applyBorder="1" applyAlignment="1">
      <alignment horizontal="distributed" vertical="center"/>
    </xf>
    <xf numFmtId="0" fontId="25" fillId="0" borderId="50" xfId="0" applyNumberFormat="1" applyFont="1" applyBorder="1" applyAlignment="1">
      <alignment horizontal="distributed" vertical="center"/>
    </xf>
    <xf numFmtId="0" fontId="25" fillId="0" borderId="18" xfId="0" applyNumberFormat="1" applyFont="1" applyBorder="1" applyAlignment="1">
      <alignment horizontal="distributed" vertical="center"/>
    </xf>
    <xf numFmtId="0" fontId="25" fillId="0" borderId="53" xfId="0" applyNumberFormat="1" applyFont="1" applyBorder="1" applyAlignment="1">
      <alignment horizontal="distributed" vertical="center"/>
    </xf>
    <xf numFmtId="0" fontId="25" fillId="0" borderId="31" xfId="0" applyNumberFormat="1" applyFont="1" applyBorder="1" applyAlignment="1">
      <alignment horizontal="distributed" vertical="center"/>
    </xf>
    <xf numFmtId="0" fontId="32" fillId="0" borderId="109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25" fillId="0" borderId="104" xfId="0" applyFont="1" applyBorder="1" applyAlignment="1">
      <alignment horizontal="distributed" vertical="center" shrinkToFit="1"/>
    </xf>
    <xf numFmtId="0" fontId="25" fillId="0" borderId="110" xfId="0" applyFont="1" applyBorder="1" applyAlignment="1">
      <alignment horizontal="distributed" vertical="center" shrinkToFit="1"/>
    </xf>
    <xf numFmtId="0" fontId="25" fillId="0" borderId="45" xfId="0" applyFont="1" applyBorder="1" applyAlignment="1">
      <alignment horizontal="distributed" vertical="center" shrinkToFit="1"/>
    </xf>
    <xf numFmtId="0" fontId="25" fillId="0" borderId="111" xfId="0" applyFont="1" applyBorder="1" applyAlignment="1">
      <alignment horizontal="distributed" vertical="center" shrinkToFit="1"/>
    </xf>
    <xf numFmtId="0" fontId="27" fillId="0" borderId="31" xfId="0" applyFont="1" applyBorder="1" applyAlignment="1">
      <alignment horizontal="right" vertical="center"/>
    </xf>
    <xf numFmtId="0" fontId="25" fillId="0" borderId="25" xfId="0" applyNumberFormat="1" applyFont="1" applyBorder="1" applyAlignment="1">
      <alignment horizontal="distributed" vertical="center"/>
    </xf>
    <xf numFmtId="0" fontId="25" fillId="0" borderId="36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7" fillId="23" borderId="59" xfId="0" applyFont="1" applyFill="1" applyBorder="1" applyAlignment="1">
      <alignment horizontal="center" vertical="center"/>
    </xf>
    <xf numFmtId="0" fontId="27" fillId="23" borderId="35" xfId="0" applyFont="1" applyFill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44" xfId="0" applyFont="1" applyBorder="1" applyAlignment="1">
      <alignment horizontal="distributed" vertical="center" shrinkToFit="1"/>
    </xf>
    <xf numFmtId="0" fontId="25" fillId="0" borderId="95" xfId="0" applyFont="1" applyBorder="1" applyAlignment="1">
      <alignment horizontal="distributed" vertical="center" shrinkToFit="1"/>
    </xf>
    <xf numFmtId="0" fontId="25" fillId="0" borderId="117" xfId="0" applyFont="1" applyBorder="1" applyAlignment="1">
      <alignment horizontal="distributed" vertical="center" shrinkToFit="1"/>
    </xf>
    <xf numFmtId="0" fontId="25" fillId="0" borderId="58" xfId="0" applyFont="1" applyBorder="1" applyAlignment="1">
      <alignment horizontal="distributed" vertical="center" shrinkToFit="1"/>
    </xf>
    <xf numFmtId="0" fontId="44" fillId="23" borderId="118" xfId="0" applyFont="1" applyFill="1" applyBorder="1" applyAlignment="1">
      <alignment horizontal="center" vertical="center" shrinkToFit="1"/>
    </xf>
    <xf numFmtId="0" fontId="44" fillId="23" borderId="91" xfId="0" applyFont="1" applyFill="1" applyBorder="1" applyAlignment="1">
      <alignment horizontal="center" vertical="center" shrinkToFit="1"/>
    </xf>
    <xf numFmtId="0" fontId="45" fillId="23" borderId="119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horizontal="center" vertical="center"/>
    </xf>
    <xf numFmtId="0" fontId="25" fillId="0" borderId="90" xfId="0" applyFont="1" applyBorder="1" applyAlignment="1">
      <alignment horizontal="distributed" vertical="center" shrinkToFit="1"/>
    </xf>
    <xf numFmtId="0" fontId="25" fillId="0" borderId="97" xfId="0" applyFont="1" applyBorder="1" applyAlignment="1">
      <alignment horizontal="distributed" vertical="center" shrinkToFit="1"/>
    </xf>
    <xf numFmtId="0" fontId="27" fillId="23" borderId="120" xfId="0" applyFont="1" applyFill="1" applyBorder="1" applyAlignment="1">
      <alignment horizontal="center" vertical="center"/>
    </xf>
    <xf numFmtId="0" fontId="27" fillId="23" borderId="32" xfId="0" applyFont="1" applyFill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49" fontId="46" fillId="24" borderId="53" xfId="0" applyNumberFormat="1" applyFont="1" applyFill="1" applyBorder="1" applyAlignment="1">
      <alignment horizontal="center" vertical="center" shrinkToFit="1"/>
    </xf>
    <xf numFmtId="49" fontId="29" fillId="24" borderId="31" xfId="0" applyNumberFormat="1" applyFont="1" applyFill="1" applyBorder="1" applyAlignment="1">
      <alignment horizontal="center" vertical="center" shrinkToFit="1"/>
    </xf>
    <xf numFmtId="49" fontId="29" fillId="24" borderId="54" xfId="0" applyNumberFormat="1" applyFont="1" applyFill="1" applyBorder="1" applyAlignment="1">
      <alignment horizontal="center" vertical="center" shrinkToFit="1"/>
    </xf>
    <xf numFmtId="49" fontId="29" fillId="24" borderId="55" xfId="0" applyNumberFormat="1" applyFont="1" applyFill="1" applyBorder="1" applyAlignment="1">
      <alignment horizontal="center" vertical="center" shrinkToFit="1"/>
    </xf>
    <xf numFmtId="49" fontId="29" fillId="24" borderId="0" xfId="0" applyNumberFormat="1" applyFont="1" applyFill="1" applyBorder="1" applyAlignment="1">
      <alignment horizontal="center" vertical="center" shrinkToFit="1"/>
    </xf>
    <xf numFmtId="49" fontId="29" fillId="24" borderId="56" xfId="0" applyNumberFormat="1" applyFont="1" applyFill="1" applyBorder="1" applyAlignment="1">
      <alignment horizontal="center" vertical="center" shrinkToFit="1"/>
    </xf>
    <xf numFmtId="49" fontId="29" fillId="24" borderId="57" xfId="0" applyNumberFormat="1" applyFont="1" applyFill="1" applyBorder="1" applyAlignment="1">
      <alignment horizontal="center" vertical="center" shrinkToFit="1"/>
    </xf>
    <xf numFmtId="49" fontId="29" fillId="24" borderId="41" xfId="0" applyNumberFormat="1" applyFont="1" applyFill="1" applyBorder="1" applyAlignment="1">
      <alignment horizontal="center" vertical="center" shrinkToFit="1"/>
    </xf>
    <xf numFmtId="49" fontId="29" fillId="24" borderId="58" xfId="0" applyNumberFormat="1" applyFont="1" applyFill="1" applyBorder="1" applyAlignment="1">
      <alignment horizontal="center" vertical="center" shrinkToFit="1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49" fontId="40" fillId="23" borderId="127" xfId="0" applyNumberFormat="1" applyFont="1" applyFill="1" applyBorder="1" applyAlignment="1">
      <alignment horizontal="center" vertical="center" shrinkToFit="1"/>
    </xf>
    <xf numFmtId="49" fontId="40" fillId="23" borderId="126" xfId="0" applyNumberFormat="1" applyFont="1" applyFill="1" applyBorder="1" applyAlignment="1">
      <alignment horizontal="center" vertical="center" shrinkToFit="1"/>
    </xf>
    <xf numFmtId="49" fontId="40" fillId="23" borderId="128" xfId="0" applyNumberFormat="1" applyFont="1" applyFill="1" applyBorder="1" applyAlignment="1">
      <alignment horizontal="center" vertical="center" shrinkToFit="1"/>
    </xf>
    <xf numFmtId="49" fontId="40" fillId="23" borderId="124" xfId="0" applyNumberFormat="1" applyFont="1" applyFill="1" applyBorder="1" applyAlignment="1">
      <alignment horizontal="center" vertical="center" shrinkToFit="1"/>
    </xf>
    <xf numFmtId="0" fontId="27" fillId="24" borderId="50" xfId="0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49" fontId="40" fillId="23" borderId="129" xfId="0" applyNumberFormat="1" applyFont="1" applyFill="1" applyBorder="1" applyAlignment="1">
      <alignment horizontal="center" vertical="center" shrinkToFit="1"/>
    </xf>
    <xf numFmtId="49" fontId="40" fillId="23" borderId="83" xfId="0" applyNumberFormat="1" applyFont="1" applyFill="1" applyBorder="1" applyAlignment="1">
      <alignment horizontal="center" vertical="center" shrinkToFit="1"/>
    </xf>
    <xf numFmtId="0" fontId="25" fillId="0" borderId="89" xfId="0" applyFont="1" applyBorder="1" applyAlignment="1">
      <alignment horizontal="center" vertical="center"/>
    </xf>
    <xf numFmtId="0" fontId="26" fillId="23" borderId="57" xfId="0" applyFont="1" applyFill="1" applyBorder="1" applyAlignment="1" quotePrefix="1">
      <alignment horizontal="center" vertical="center"/>
    </xf>
    <xf numFmtId="0" fontId="26" fillId="23" borderId="41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distributed" vertical="center" shrinkToFit="1"/>
    </xf>
    <xf numFmtId="0" fontId="25" fillId="0" borderId="107" xfId="0" applyFont="1" applyBorder="1" applyAlignment="1">
      <alignment horizontal="distributed" vertical="center" shrinkToFit="1"/>
    </xf>
    <xf numFmtId="0" fontId="27" fillId="23" borderId="118" xfId="0" applyFont="1" applyFill="1" applyBorder="1" applyAlignment="1">
      <alignment horizontal="center" vertical="center"/>
    </xf>
    <xf numFmtId="0" fontId="27" fillId="23" borderId="60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6" fillId="23" borderId="130" xfId="0" applyFont="1" applyFill="1" applyBorder="1" applyAlignment="1">
      <alignment horizontal="center" vertical="center" shrinkToFit="1"/>
    </xf>
    <xf numFmtId="0" fontId="26" fillId="23" borderId="131" xfId="0" applyFont="1" applyFill="1" applyBorder="1" applyAlignment="1">
      <alignment horizontal="center" vertical="center" shrinkToFit="1"/>
    </xf>
    <xf numFmtId="0" fontId="26" fillId="23" borderId="132" xfId="0" applyFont="1" applyFill="1" applyBorder="1" applyAlignment="1">
      <alignment horizontal="center" vertical="center" shrinkToFit="1"/>
    </xf>
    <xf numFmtId="0" fontId="25" fillId="0" borderId="39" xfId="0" applyNumberFormat="1" applyFont="1" applyFill="1" applyBorder="1" applyAlignment="1">
      <alignment horizontal="distributed" vertical="center"/>
    </xf>
    <xf numFmtId="49" fontId="29" fillId="24" borderId="25" xfId="0" applyNumberFormat="1" applyFont="1" applyFill="1" applyBorder="1" applyAlignment="1">
      <alignment horizontal="center" vertical="center" shrinkToFit="1"/>
    </xf>
    <xf numFmtId="0" fontId="27" fillId="24" borderId="30" xfId="0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 shrinkToFit="1"/>
    </xf>
    <xf numFmtId="49" fontId="29" fillId="24" borderId="89" xfId="0" applyNumberFormat="1" applyFont="1" applyFill="1" applyBorder="1" applyAlignment="1">
      <alignment horizontal="center" vertical="center" shrinkToFit="1"/>
    </xf>
    <xf numFmtId="0" fontId="27" fillId="24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順位リーグ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11</xdr:row>
      <xdr:rowOff>419100</xdr:rowOff>
    </xdr:from>
    <xdr:to>
      <xdr:col>9</xdr:col>
      <xdr:colOff>314325</xdr:colOff>
      <xdr:row>12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181725" y="5867400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5/5=1.00</a:t>
          </a:r>
        </a:p>
      </xdr:txBody>
    </xdr:sp>
    <xdr:clientData/>
  </xdr:twoCellAnchor>
  <xdr:twoCellAnchor>
    <xdr:from>
      <xdr:col>8</xdr:col>
      <xdr:colOff>485775</xdr:colOff>
      <xdr:row>14</xdr:row>
      <xdr:rowOff>409575</xdr:rowOff>
    </xdr:from>
    <xdr:to>
      <xdr:col>9</xdr:col>
      <xdr:colOff>314325</xdr:colOff>
      <xdr:row>15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6181725" y="73437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5/4=1.25</a:t>
          </a:r>
        </a:p>
      </xdr:txBody>
    </xdr:sp>
    <xdr:clientData/>
  </xdr:twoCellAnchor>
  <xdr:twoCellAnchor>
    <xdr:from>
      <xdr:col>8</xdr:col>
      <xdr:colOff>485775</xdr:colOff>
      <xdr:row>15</xdr:row>
      <xdr:rowOff>409575</xdr:rowOff>
    </xdr:from>
    <xdr:to>
      <xdr:col>9</xdr:col>
      <xdr:colOff>314325</xdr:colOff>
      <xdr:row>16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6181725" y="78390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4/5=0.80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409575</xdr:rowOff>
    </xdr:from>
    <xdr:to>
      <xdr:col>11</xdr:col>
      <xdr:colOff>314325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038975" y="18954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4/5=0.80</a:t>
          </a:r>
        </a:p>
      </xdr:txBody>
    </xdr:sp>
    <xdr:clientData/>
  </xdr:twoCellAnchor>
  <xdr:twoCellAnchor>
    <xdr:from>
      <xdr:col>10</xdr:col>
      <xdr:colOff>104775</xdr:colOff>
      <xdr:row>7</xdr:row>
      <xdr:rowOff>409575</xdr:rowOff>
    </xdr:from>
    <xdr:to>
      <xdr:col>11</xdr:col>
      <xdr:colOff>314325</xdr:colOff>
      <xdr:row>8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7038975" y="38766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5/4=1.25</a:t>
          </a:r>
        </a:p>
      </xdr:txBody>
    </xdr:sp>
    <xdr:clientData/>
  </xdr:twoCellAnchor>
  <xdr:twoCellAnchor>
    <xdr:from>
      <xdr:col>10</xdr:col>
      <xdr:colOff>104775</xdr:colOff>
      <xdr:row>8</xdr:row>
      <xdr:rowOff>409575</xdr:rowOff>
    </xdr:from>
    <xdr:to>
      <xdr:col>11</xdr:col>
      <xdr:colOff>314325</xdr:colOff>
      <xdr:row>9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7038975" y="43719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4/4=1.00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</xdr:row>
      <xdr:rowOff>381000</xdr:rowOff>
    </xdr:from>
    <xdr:to>
      <xdr:col>7</xdr:col>
      <xdr:colOff>123825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524375" y="1781175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10-6</a:t>
          </a:r>
        </a:p>
      </xdr:txBody>
    </xdr:sp>
    <xdr:clientData/>
  </xdr:twoCellAnchor>
  <xdr:twoCellAnchor>
    <xdr:from>
      <xdr:col>7</xdr:col>
      <xdr:colOff>428625</xdr:colOff>
      <xdr:row>3</xdr:row>
      <xdr:rowOff>381000</xdr:rowOff>
    </xdr:from>
    <xdr:to>
      <xdr:col>8</xdr:col>
      <xdr:colOff>104775</xdr:colOff>
      <xdr:row>4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5314950" y="1781175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8-10</a:t>
          </a:r>
        </a:p>
      </xdr:txBody>
    </xdr:sp>
    <xdr:clientData/>
  </xdr:twoCellAnchor>
  <xdr:twoCellAnchor>
    <xdr:from>
      <xdr:col>7</xdr:col>
      <xdr:colOff>438150</xdr:colOff>
      <xdr:row>6</xdr:row>
      <xdr:rowOff>381000</xdr:rowOff>
    </xdr:from>
    <xdr:to>
      <xdr:col>8</xdr:col>
      <xdr:colOff>114300</xdr:colOff>
      <xdr:row>7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5324475" y="3181350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11-5</a:t>
          </a:r>
        </a:p>
      </xdr:txBody>
    </xdr:sp>
    <xdr:clientData/>
  </xdr:twoCellAnchor>
  <xdr:twoCellAnchor>
    <xdr:from>
      <xdr:col>3</xdr:col>
      <xdr:colOff>438150</xdr:colOff>
      <xdr:row>6</xdr:row>
      <xdr:rowOff>381000</xdr:rowOff>
    </xdr:from>
    <xdr:to>
      <xdr:col>4</xdr:col>
      <xdr:colOff>114300</xdr:colOff>
      <xdr:row>7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085975" y="3181350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6-10</a:t>
          </a:r>
        </a:p>
      </xdr:txBody>
    </xdr:sp>
    <xdr:clientData/>
  </xdr:twoCellAnchor>
  <xdr:twoCellAnchor>
    <xdr:from>
      <xdr:col>3</xdr:col>
      <xdr:colOff>438150</xdr:colOff>
      <xdr:row>7</xdr:row>
      <xdr:rowOff>381000</xdr:rowOff>
    </xdr:from>
    <xdr:to>
      <xdr:col>4</xdr:col>
      <xdr:colOff>114300</xdr:colOff>
      <xdr:row>8</xdr:row>
      <xdr:rowOff>85725</xdr:rowOff>
    </xdr:to>
    <xdr:sp>
      <xdr:nvSpPr>
        <xdr:cNvPr id="5" name="Rectangle 5"/>
        <xdr:cNvSpPr>
          <a:spLocks/>
        </xdr:cNvSpPr>
      </xdr:nvSpPr>
      <xdr:spPr>
        <a:xfrm>
          <a:off x="2085975" y="3648075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10-8</a:t>
          </a:r>
        </a:p>
      </xdr:txBody>
    </xdr:sp>
    <xdr:clientData/>
  </xdr:twoCellAnchor>
  <xdr:twoCellAnchor>
    <xdr:from>
      <xdr:col>6</xdr:col>
      <xdr:colOff>438150</xdr:colOff>
      <xdr:row>7</xdr:row>
      <xdr:rowOff>381000</xdr:rowOff>
    </xdr:from>
    <xdr:to>
      <xdr:col>7</xdr:col>
      <xdr:colOff>114300</xdr:colOff>
      <xdr:row>8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4514850" y="3648075"/>
          <a:ext cx="4857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5-11</a:t>
          </a:r>
        </a:p>
      </xdr:txBody>
    </xdr:sp>
    <xdr:clientData/>
  </xdr:twoCellAnchor>
  <xdr:twoCellAnchor>
    <xdr:from>
      <xdr:col>9</xdr:col>
      <xdr:colOff>447675</xdr:colOff>
      <xdr:row>3</xdr:row>
      <xdr:rowOff>381000</xdr:rowOff>
    </xdr:from>
    <xdr:to>
      <xdr:col>10</xdr:col>
      <xdr:colOff>361950</xdr:colOff>
      <xdr:row>4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6953250" y="1781175"/>
          <a:ext cx="7239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18/16=1.125</a:t>
          </a:r>
        </a:p>
      </xdr:txBody>
    </xdr:sp>
    <xdr:clientData/>
  </xdr:twoCellAnchor>
  <xdr:twoCellAnchor>
    <xdr:from>
      <xdr:col>9</xdr:col>
      <xdr:colOff>447675</xdr:colOff>
      <xdr:row>6</xdr:row>
      <xdr:rowOff>381000</xdr:rowOff>
    </xdr:from>
    <xdr:to>
      <xdr:col>10</xdr:col>
      <xdr:colOff>361950</xdr:colOff>
      <xdr:row>7</xdr:row>
      <xdr:rowOff>85725</xdr:rowOff>
    </xdr:to>
    <xdr:sp>
      <xdr:nvSpPr>
        <xdr:cNvPr id="8" name="Rectangle 8"/>
        <xdr:cNvSpPr>
          <a:spLocks/>
        </xdr:cNvSpPr>
      </xdr:nvSpPr>
      <xdr:spPr>
        <a:xfrm>
          <a:off x="6953250" y="3181350"/>
          <a:ext cx="7239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17/15=1.133</a:t>
          </a:r>
        </a:p>
      </xdr:txBody>
    </xdr:sp>
    <xdr:clientData/>
  </xdr:twoCellAnchor>
  <xdr:twoCellAnchor>
    <xdr:from>
      <xdr:col>9</xdr:col>
      <xdr:colOff>447675</xdr:colOff>
      <xdr:row>7</xdr:row>
      <xdr:rowOff>381000</xdr:rowOff>
    </xdr:from>
    <xdr:to>
      <xdr:col>10</xdr:col>
      <xdr:colOff>361950</xdr:colOff>
      <xdr:row>8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953250" y="3648075"/>
          <a:ext cx="7239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15/19=0.789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4</xdr:row>
      <xdr:rowOff>381000</xdr:rowOff>
    </xdr:from>
    <xdr:to>
      <xdr:col>10</xdr:col>
      <xdr:colOff>314325</xdr:colOff>
      <xdr:row>5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991350" y="2247900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3/4=0.75</a:t>
          </a:r>
        </a:p>
      </xdr:txBody>
    </xdr:sp>
    <xdr:clientData/>
  </xdr:twoCellAnchor>
  <xdr:twoCellAnchor>
    <xdr:from>
      <xdr:col>9</xdr:col>
      <xdr:colOff>485775</xdr:colOff>
      <xdr:row>5</xdr:row>
      <xdr:rowOff>371475</xdr:rowOff>
    </xdr:from>
    <xdr:to>
      <xdr:col>10</xdr:col>
      <xdr:colOff>314325</xdr:colOff>
      <xdr:row>6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6991350" y="2705100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4/5=0.80</a:t>
          </a:r>
        </a:p>
      </xdr:txBody>
    </xdr:sp>
    <xdr:clientData/>
  </xdr:twoCellAnchor>
  <xdr:twoCellAnchor>
    <xdr:from>
      <xdr:col>9</xdr:col>
      <xdr:colOff>485775</xdr:colOff>
      <xdr:row>8</xdr:row>
      <xdr:rowOff>371475</xdr:rowOff>
    </xdr:from>
    <xdr:to>
      <xdr:col>10</xdr:col>
      <xdr:colOff>314325</xdr:colOff>
      <xdr:row>9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6991350" y="4105275"/>
          <a:ext cx="638175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5/3=1.67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0"/>
  <sheetViews>
    <sheetView workbookViewId="0" topLeftCell="A10">
      <selection activeCell="F17" sqref="F17"/>
    </sheetView>
  </sheetViews>
  <sheetFormatPr defaultColWidth="10.625" defaultRowHeight="25.5" customHeight="1"/>
  <cols>
    <col min="1" max="16384" width="13.125" style="20" customWidth="1"/>
  </cols>
  <sheetData>
    <row r="1" spans="1:16" s="1" customFormat="1" ht="30" customHeight="1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70"/>
      <c r="M1" s="70"/>
      <c r="N1" s="70"/>
      <c r="O1" s="70"/>
      <c r="P1" s="70"/>
    </row>
    <row r="2" spans="1:3" s="1" customFormat="1" ht="30" customHeight="1" thickBot="1">
      <c r="A2" s="2" t="s">
        <v>1</v>
      </c>
      <c r="B2" s="299" t="s">
        <v>115</v>
      </c>
      <c r="C2" s="299"/>
    </row>
    <row r="3" spans="1:13" s="1" customFormat="1" ht="36.75" customHeight="1">
      <c r="A3" s="264"/>
      <c r="B3" s="317" t="s">
        <v>2</v>
      </c>
      <c r="C3" s="298"/>
      <c r="D3" s="317" t="s">
        <v>3</v>
      </c>
      <c r="E3" s="318"/>
      <c r="F3" s="317" t="s">
        <v>4</v>
      </c>
      <c r="G3" s="298"/>
      <c r="H3" s="317" t="s">
        <v>5</v>
      </c>
      <c r="I3" s="298"/>
      <c r="J3" s="317" t="s">
        <v>6</v>
      </c>
      <c r="K3" s="318"/>
      <c r="L3" s="31"/>
      <c r="M3" s="31"/>
    </row>
    <row r="4" spans="1:13" s="1" customFormat="1" ht="36.75" customHeight="1" thickBot="1">
      <c r="A4" s="265"/>
      <c r="B4" s="177" t="s">
        <v>116</v>
      </c>
      <c r="C4" s="178" t="s">
        <v>117</v>
      </c>
      <c r="D4" s="177" t="s">
        <v>116</v>
      </c>
      <c r="E4" s="179" t="s">
        <v>117</v>
      </c>
      <c r="F4" s="177" t="s">
        <v>116</v>
      </c>
      <c r="G4" s="178" t="s">
        <v>117</v>
      </c>
      <c r="H4" s="177" t="s">
        <v>116</v>
      </c>
      <c r="I4" s="178" t="s">
        <v>117</v>
      </c>
      <c r="J4" s="177" t="s">
        <v>116</v>
      </c>
      <c r="K4" s="179" t="s">
        <v>117</v>
      </c>
      <c r="L4" s="31"/>
      <c r="M4" s="31"/>
    </row>
    <row r="5" spans="1:13" s="1" customFormat="1" ht="36.75" customHeight="1">
      <c r="A5" s="3">
        <v>1</v>
      </c>
      <c r="B5" s="4" t="s">
        <v>308</v>
      </c>
      <c r="C5" s="73" t="s">
        <v>309</v>
      </c>
      <c r="D5" s="4" t="s">
        <v>310</v>
      </c>
      <c r="E5" s="5" t="s">
        <v>311</v>
      </c>
      <c r="F5" s="4" t="s">
        <v>312</v>
      </c>
      <c r="G5" s="73" t="s">
        <v>313</v>
      </c>
      <c r="H5" s="4" t="s">
        <v>314</v>
      </c>
      <c r="I5" s="73" t="s">
        <v>315</v>
      </c>
      <c r="J5" s="4" t="s">
        <v>316</v>
      </c>
      <c r="K5" s="5" t="s">
        <v>317</v>
      </c>
      <c r="L5" s="49"/>
      <c r="M5" s="48"/>
    </row>
    <row r="6" spans="1:13" s="1" customFormat="1" ht="36.75" customHeight="1">
      <c r="A6" s="6">
        <v>2</v>
      </c>
      <c r="B6" s="7" t="s">
        <v>318</v>
      </c>
      <c r="C6" s="71" t="s">
        <v>319</v>
      </c>
      <c r="D6" s="7" t="s">
        <v>320</v>
      </c>
      <c r="E6" s="8" t="s">
        <v>321</v>
      </c>
      <c r="F6" s="7" t="s">
        <v>322</v>
      </c>
      <c r="G6" s="71" t="s">
        <v>323</v>
      </c>
      <c r="H6" s="7" t="s">
        <v>324</v>
      </c>
      <c r="I6" s="71" t="s">
        <v>325</v>
      </c>
      <c r="J6" s="7" t="s">
        <v>326</v>
      </c>
      <c r="K6" s="8" t="s">
        <v>327</v>
      </c>
      <c r="L6" s="49"/>
      <c r="M6" s="48"/>
    </row>
    <row r="7" spans="1:13" s="1" customFormat="1" ht="36.75" customHeight="1">
      <c r="A7" s="6">
        <v>3</v>
      </c>
      <c r="B7" s="7" t="s">
        <v>328</v>
      </c>
      <c r="C7" s="71" t="s">
        <v>329</v>
      </c>
      <c r="D7" s="7" t="s">
        <v>330</v>
      </c>
      <c r="E7" s="8" t="s">
        <v>331</v>
      </c>
      <c r="F7" s="7" t="s">
        <v>332</v>
      </c>
      <c r="G7" s="71" t="s">
        <v>333</v>
      </c>
      <c r="H7" s="7" t="s">
        <v>334</v>
      </c>
      <c r="I7" s="71" t="s">
        <v>335</v>
      </c>
      <c r="J7" s="7" t="s">
        <v>336</v>
      </c>
      <c r="K7" s="8" t="s">
        <v>337</v>
      </c>
      <c r="L7" s="49"/>
      <c r="M7" s="48"/>
    </row>
    <row r="8" spans="1:13" s="1" customFormat="1" ht="36.75" customHeight="1">
      <c r="A8" s="6">
        <v>4</v>
      </c>
      <c r="B8" s="7" t="s">
        <v>338</v>
      </c>
      <c r="C8" s="71" t="s">
        <v>339</v>
      </c>
      <c r="D8" s="7" t="s">
        <v>340</v>
      </c>
      <c r="E8" s="8" t="s">
        <v>341</v>
      </c>
      <c r="F8" s="7" t="s">
        <v>342</v>
      </c>
      <c r="G8" s="71" t="s">
        <v>343</v>
      </c>
      <c r="H8" s="7" t="s">
        <v>344</v>
      </c>
      <c r="I8" s="71" t="s">
        <v>345</v>
      </c>
      <c r="J8" s="7" t="s">
        <v>346</v>
      </c>
      <c r="K8" s="8" t="s">
        <v>347</v>
      </c>
      <c r="L8" s="49"/>
      <c r="M8" s="48"/>
    </row>
    <row r="9" spans="1:13" s="1" customFormat="1" ht="36.75" customHeight="1" thickBot="1">
      <c r="A9" s="9">
        <v>5</v>
      </c>
      <c r="B9" s="10" t="s">
        <v>348</v>
      </c>
      <c r="C9" s="72" t="s">
        <v>349</v>
      </c>
      <c r="D9" s="10" t="s">
        <v>350</v>
      </c>
      <c r="E9" s="11" t="s">
        <v>351</v>
      </c>
      <c r="F9" s="10" t="s">
        <v>352</v>
      </c>
      <c r="G9" s="72" t="s">
        <v>353</v>
      </c>
      <c r="H9" s="10" t="s">
        <v>354</v>
      </c>
      <c r="I9" s="11" t="s">
        <v>355</v>
      </c>
      <c r="J9" s="10" t="s">
        <v>356</v>
      </c>
      <c r="K9" s="11" t="s">
        <v>357</v>
      </c>
      <c r="L9" s="32"/>
      <c r="M9" s="48"/>
    </row>
    <row r="10" spans="1:12" s="1" customFormat="1" ht="36.75" customHeight="1" thickBot="1">
      <c r="A10" s="12">
        <v>6</v>
      </c>
      <c r="B10" s="46" t="s">
        <v>358</v>
      </c>
      <c r="C10" s="181"/>
      <c r="D10" s="46" t="s">
        <v>359</v>
      </c>
      <c r="E10" s="181"/>
      <c r="F10" s="46" t="s">
        <v>360</v>
      </c>
      <c r="G10" s="181"/>
      <c r="H10" s="46" t="s">
        <v>361</v>
      </c>
      <c r="I10" s="181"/>
      <c r="J10" s="46" t="s">
        <v>362</v>
      </c>
      <c r="K10" s="182"/>
      <c r="L10" s="48"/>
    </row>
    <row r="11" spans="1:16" s="50" customFormat="1" ht="36.75" customHeight="1">
      <c r="A11" s="49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5" s="1" customFormat="1" ht="30" customHeight="1" thickBot="1">
      <c r="A12" s="2" t="s">
        <v>7</v>
      </c>
      <c r="B12" s="299" t="s">
        <v>363</v>
      </c>
      <c r="C12" s="299"/>
      <c r="D12" s="266" t="s">
        <v>364</v>
      </c>
      <c r="E12" s="266"/>
    </row>
    <row r="13" spans="1:16" s="1" customFormat="1" ht="36.75" customHeight="1">
      <c r="A13" s="267"/>
      <c r="B13" s="317" t="s">
        <v>2</v>
      </c>
      <c r="C13" s="318"/>
      <c r="D13" s="317" t="s">
        <v>3</v>
      </c>
      <c r="E13" s="318"/>
      <c r="F13" s="298" t="s">
        <v>4</v>
      </c>
      <c r="G13" s="298"/>
      <c r="H13" s="317" t="s">
        <v>5</v>
      </c>
      <c r="I13" s="318"/>
      <c r="J13" s="319" t="s">
        <v>6</v>
      </c>
      <c r="K13" s="320"/>
      <c r="L13" s="13"/>
      <c r="M13" s="13"/>
      <c r="N13" s="13"/>
      <c r="O13" s="13"/>
      <c r="P13" s="13"/>
    </row>
    <row r="14" spans="1:16" s="1" customFormat="1" ht="36.75" customHeight="1" thickBot="1">
      <c r="A14" s="255"/>
      <c r="B14" s="177" t="s">
        <v>116</v>
      </c>
      <c r="C14" s="179" t="s">
        <v>117</v>
      </c>
      <c r="D14" s="177" t="s">
        <v>116</v>
      </c>
      <c r="E14" s="179" t="s">
        <v>117</v>
      </c>
      <c r="F14" s="180" t="s">
        <v>116</v>
      </c>
      <c r="G14" s="178" t="s">
        <v>117</v>
      </c>
      <c r="H14" s="177" t="s">
        <v>116</v>
      </c>
      <c r="I14" s="179" t="s">
        <v>117</v>
      </c>
      <c r="J14" s="321"/>
      <c r="K14" s="322"/>
      <c r="L14" s="14"/>
      <c r="M14" s="14"/>
      <c r="N14" s="14"/>
      <c r="O14" s="14"/>
      <c r="P14" s="14"/>
    </row>
    <row r="15" spans="1:16" s="1" customFormat="1" ht="36.75" customHeight="1">
      <c r="A15" s="15">
        <v>1</v>
      </c>
      <c r="B15" s="4" t="s">
        <v>365</v>
      </c>
      <c r="C15" s="5" t="s">
        <v>366</v>
      </c>
      <c r="D15" s="4" t="s">
        <v>367</v>
      </c>
      <c r="E15" s="5" t="s">
        <v>368</v>
      </c>
      <c r="F15" s="4" t="s">
        <v>318</v>
      </c>
      <c r="G15" s="5" t="s">
        <v>369</v>
      </c>
      <c r="H15" s="4" t="s">
        <v>370</v>
      </c>
      <c r="I15" s="5" t="s">
        <v>371</v>
      </c>
      <c r="J15" s="3">
        <v>1</v>
      </c>
      <c r="K15" s="5" t="s">
        <v>356</v>
      </c>
      <c r="L15" s="16"/>
      <c r="M15" s="16"/>
      <c r="N15" s="16"/>
      <c r="O15" s="16"/>
      <c r="P15" s="16"/>
    </row>
    <row r="16" spans="1:16" s="1" customFormat="1" ht="36.75" customHeight="1">
      <c r="A16" s="17">
        <v>2</v>
      </c>
      <c r="B16" s="7" t="s">
        <v>372</v>
      </c>
      <c r="C16" s="8" t="s">
        <v>373</v>
      </c>
      <c r="D16" s="7" t="s">
        <v>324</v>
      </c>
      <c r="E16" s="8" t="s">
        <v>320</v>
      </c>
      <c r="F16" s="7" t="s">
        <v>313</v>
      </c>
      <c r="G16" s="8" t="s">
        <v>374</v>
      </c>
      <c r="H16" s="7" t="s">
        <v>375</v>
      </c>
      <c r="I16" s="8" t="s">
        <v>343</v>
      </c>
      <c r="J16" s="6">
        <v>2</v>
      </c>
      <c r="K16" s="8" t="s">
        <v>327</v>
      </c>
      <c r="L16" s="16"/>
      <c r="M16" s="16"/>
      <c r="N16" s="16"/>
      <c r="O16" s="16"/>
      <c r="P16" s="16"/>
    </row>
    <row r="17" spans="1:16" s="1" customFormat="1" ht="36.75" customHeight="1">
      <c r="A17" s="17">
        <v>3</v>
      </c>
      <c r="B17" s="7" t="s">
        <v>376</v>
      </c>
      <c r="C17" s="8" t="s">
        <v>351</v>
      </c>
      <c r="D17" s="7" t="s">
        <v>331</v>
      </c>
      <c r="E17" s="8" t="s">
        <v>377</v>
      </c>
      <c r="F17" s="7" t="s">
        <v>340</v>
      </c>
      <c r="G17" s="8" t="s">
        <v>378</v>
      </c>
      <c r="H17" s="7" t="s">
        <v>335</v>
      </c>
      <c r="I17" s="8" t="s">
        <v>330</v>
      </c>
      <c r="J17" s="6">
        <v>3</v>
      </c>
      <c r="K17" s="8" t="s">
        <v>360</v>
      </c>
      <c r="L17" s="16"/>
      <c r="M17" s="16"/>
      <c r="N17" s="16"/>
      <c r="O17" s="16"/>
      <c r="P17" s="16"/>
    </row>
    <row r="18" spans="1:16" s="1" customFormat="1" ht="36.75" customHeight="1">
      <c r="A18" s="17">
        <v>4</v>
      </c>
      <c r="B18" s="7" t="s">
        <v>379</v>
      </c>
      <c r="C18" s="8" t="s">
        <v>380</v>
      </c>
      <c r="D18" s="7" t="s">
        <v>381</v>
      </c>
      <c r="E18" s="8" t="s">
        <v>311</v>
      </c>
      <c r="F18" s="7" t="s">
        <v>361</v>
      </c>
      <c r="G18" s="8" t="s">
        <v>382</v>
      </c>
      <c r="H18" s="7" t="s">
        <v>358</v>
      </c>
      <c r="I18" s="8" t="s">
        <v>310</v>
      </c>
      <c r="J18" s="6">
        <v>4</v>
      </c>
      <c r="K18" s="8" t="s">
        <v>344</v>
      </c>
      <c r="L18" s="16"/>
      <c r="M18" s="16"/>
      <c r="N18" s="16"/>
      <c r="O18" s="16"/>
      <c r="P18" s="16"/>
    </row>
    <row r="19" spans="1:16" s="1" customFormat="1" ht="36.75" customHeight="1" thickBot="1">
      <c r="A19" s="18">
        <v>5</v>
      </c>
      <c r="B19" s="19" t="s">
        <v>383</v>
      </c>
      <c r="C19" s="74" t="s">
        <v>319</v>
      </c>
      <c r="D19" s="19" t="s">
        <v>384</v>
      </c>
      <c r="E19" s="74" t="s">
        <v>385</v>
      </c>
      <c r="F19" s="19" t="s">
        <v>326</v>
      </c>
      <c r="G19" s="74" t="s">
        <v>386</v>
      </c>
      <c r="H19" s="19" t="s">
        <v>387</v>
      </c>
      <c r="I19" s="74" t="s">
        <v>315</v>
      </c>
      <c r="J19" s="6">
        <v>5</v>
      </c>
      <c r="K19" s="8" t="s">
        <v>388</v>
      </c>
      <c r="L19" s="16"/>
      <c r="M19" s="16"/>
      <c r="N19" s="16"/>
      <c r="O19" s="16"/>
      <c r="P19" s="16"/>
    </row>
    <row r="20" spans="10:11" ht="36.75" customHeight="1" thickBot="1">
      <c r="J20" s="12">
        <v>6</v>
      </c>
      <c r="K20" s="74" t="s">
        <v>389</v>
      </c>
    </row>
  </sheetData>
  <sheetProtection/>
  <mergeCells count="16">
    <mergeCell ref="A3:A4"/>
    <mergeCell ref="D12:E12"/>
    <mergeCell ref="A13:A14"/>
    <mergeCell ref="B12:C12"/>
    <mergeCell ref="B13:C13"/>
    <mergeCell ref="D13:E13"/>
    <mergeCell ref="A1:K1"/>
    <mergeCell ref="J3:K3"/>
    <mergeCell ref="J13:K14"/>
    <mergeCell ref="B3:C3"/>
    <mergeCell ref="D3:E3"/>
    <mergeCell ref="F3:G3"/>
    <mergeCell ref="H3:I3"/>
    <mergeCell ref="B2:C2"/>
    <mergeCell ref="F13:G13"/>
    <mergeCell ref="H13:I13"/>
  </mergeCells>
  <conditionalFormatting sqref="M5:M9 B5:C11 D11:P11 L10 K15:K20 B15:I19 L15:P19 D5:K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zoomScaleNormal="70" workbookViewId="0" topLeftCell="D1">
      <selection activeCell="D10" sqref="D10:Q10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16384" width="9.00390625" style="24" customWidth="1"/>
  </cols>
  <sheetData>
    <row r="1" spans="1:19" s="1" customFormat="1" ht="36.75" customHeight="1">
      <c r="A1" s="388" t="s">
        <v>7</v>
      </c>
      <c r="B1" s="388"/>
      <c r="C1" s="388" t="s">
        <v>8</v>
      </c>
      <c r="D1" s="388"/>
      <c r="E1" s="22" t="s">
        <v>104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393" t="s">
        <v>200</v>
      </c>
      <c r="B3" s="394"/>
      <c r="C3" s="127" t="s">
        <v>287</v>
      </c>
      <c r="D3" s="51" t="str">
        <f>IF(B4="","",B4)</f>
        <v>岡山商大附</v>
      </c>
      <c r="E3" s="52" t="str">
        <f>IF(B5="","",B5)</f>
        <v>高瀬</v>
      </c>
      <c r="F3" s="52" t="str">
        <f>IF(B6="","",B6)</f>
        <v>奈良北</v>
      </c>
      <c r="G3" s="51" t="str">
        <f>IF(B7="","",B7)</f>
        <v>小倉西Ｂ</v>
      </c>
      <c r="H3" s="51" t="str">
        <f>IF(B8="","",B8)</f>
        <v>伊予農業</v>
      </c>
      <c r="I3" s="51" t="str">
        <f>IF(B9="","",B9)</f>
        <v>美作Ａ</v>
      </c>
      <c r="J3" s="53" t="s">
        <v>9</v>
      </c>
      <c r="K3" s="54" t="s">
        <v>10</v>
      </c>
      <c r="L3" s="55" t="s">
        <v>11</v>
      </c>
      <c r="M3" s="56" t="s">
        <v>12</v>
      </c>
      <c r="N3" s="56" t="s">
        <v>13</v>
      </c>
      <c r="O3" s="56" t="s">
        <v>14</v>
      </c>
      <c r="P3" s="57" t="s">
        <v>15</v>
      </c>
    </row>
    <row r="4" spans="1:17" ht="36.75" customHeight="1">
      <c r="A4" s="58" t="s">
        <v>299</v>
      </c>
      <c r="B4" s="368" t="str">
        <f>IF('決勝ﾘｰｸﾞ順位'!F17="","",'決勝ﾘｰｸﾞ順位'!F17)</f>
        <v>岡山商大附</v>
      </c>
      <c r="C4" s="369"/>
      <c r="D4" s="183"/>
      <c r="E4" s="273" t="s">
        <v>394</v>
      </c>
      <c r="F4" s="273" t="s">
        <v>404</v>
      </c>
      <c r="G4" s="75" t="s">
        <v>451</v>
      </c>
      <c r="H4" s="184" t="s">
        <v>400</v>
      </c>
      <c r="I4" s="75" t="s">
        <v>445</v>
      </c>
      <c r="J4" s="33" t="str">
        <f aca="true" t="shared" si="0" ref="J4:J9">IF(SUM(L4:M4)=0,"/",N4+L4&amp;"/"&amp;O4+M4)</f>
        <v>3/2</v>
      </c>
      <c r="K4" s="34">
        <f aca="true" t="shared" si="1" ref="K4:K9">IF(SUM(L4:O4)=0,"",N4*2+M4+L4*2)</f>
        <v>8</v>
      </c>
      <c r="L4" s="35">
        <f aca="true" t="shared" si="2" ref="L4:L9">IF(LEFT(F4,1)="3",1,0)+IF(LEFT(E4,1)="3",1,0)+IF(LEFT(G4,1)="3",1,0)+IF(LEFT(H4,1)="3",1,0)+IF(LEFT(I4,1)="3",1,0)+IF(LEFT(D4,1)="3",1,0)</f>
        <v>3</v>
      </c>
      <c r="M4" s="36">
        <f aca="true" t="shared" si="3" ref="M4:M9">IF(RIGHT(F4,1)="3",1,0)+IF(RIGHT(E4,1)="3",1,0)+IF(RIGHT(G4,1)="3",1,0)+IF(RIGHT(H4,1)="3",1,0)+IF(RIGHT(I4,1)="3",1,0)+IF(RIGHT(D4,1)="3",1,0)</f>
        <v>2</v>
      </c>
      <c r="N4" s="37">
        <f aca="true" t="shared" si="4" ref="N4:N9">IF(LEFT(F4,1)="W",1,0)+IF(LEFT(E4,1)="W",1,0)+IF(LEFT(G4,1)="W",1,0)+IF(LEFT(H4,1)="W",1,0)+IF(LEFT(I4,1)="W",1,0)+IF(LEFT(D4,1)="W",1,0)</f>
        <v>0</v>
      </c>
      <c r="O4" s="37">
        <f aca="true" t="shared" si="5" ref="O4:O9">IF(LEFT(F4,1)="L",1,0)+IF(LEFT(E4,1)="L",1,0)+IF(LEFT(G4,1)="L",1,0)+IF(LEFT(H4,1)="L",1,0)+IF(LEFT(I4,1)="L",1,0)+IF(LEFT(D4,1)="L",1,0)</f>
        <v>0</v>
      </c>
      <c r="P4" s="59">
        <f>IF(SUM(L4:O4)=0,"",RANK(K4,K4:K9,0))</f>
        <v>3</v>
      </c>
      <c r="Q4" s="25" t="str">
        <f aca="true" t="shared" si="6" ref="Q4:Q9">B4</f>
        <v>岡山商大附</v>
      </c>
    </row>
    <row r="5" spans="1:17" ht="36.75" customHeight="1">
      <c r="A5" s="60" t="s">
        <v>300</v>
      </c>
      <c r="B5" s="389" t="str">
        <f>IF('決勝ﾘｰｸﾞ順位'!F18="","",'決勝ﾘｰｸﾞ順位'!F18)</f>
        <v>高瀬</v>
      </c>
      <c r="C5" s="390"/>
      <c r="D5" s="275" t="str">
        <f>IF(LEFT(E4,1)="W","L W/O",IF(LEFT(E4,1)="L","W W/O",IF(E4="-","-",RIGHT(E4,1)&amp;"-"&amp;LEFT(E4,1))))</f>
        <v>1-3</v>
      </c>
      <c r="E5" s="38"/>
      <c r="F5" s="286" t="s">
        <v>406</v>
      </c>
      <c r="G5" s="184" t="s">
        <v>443</v>
      </c>
      <c r="H5" s="78" t="s">
        <v>451</v>
      </c>
      <c r="I5" s="262" t="s">
        <v>443</v>
      </c>
      <c r="J5" s="39" t="str">
        <f t="shared" si="0"/>
        <v>1/4</v>
      </c>
      <c r="K5" s="40">
        <f t="shared" si="1"/>
        <v>6</v>
      </c>
      <c r="L5" s="35">
        <f t="shared" si="2"/>
        <v>1</v>
      </c>
      <c r="M5" s="36">
        <f t="shared" si="3"/>
        <v>4</v>
      </c>
      <c r="N5" s="37">
        <f t="shared" si="4"/>
        <v>0</v>
      </c>
      <c r="O5" s="37">
        <f t="shared" si="5"/>
        <v>0</v>
      </c>
      <c r="P5" s="61">
        <v>6</v>
      </c>
      <c r="Q5" s="25" t="str">
        <f t="shared" si="6"/>
        <v>高瀬</v>
      </c>
    </row>
    <row r="6" spans="1:17" ht="36.75" customHeight="1">
      <c r="A6" s="76" t="s">
        <v>301</v>
      </c>
      <c r="B6" s="370" t="str">
        <f>IF('決勝ﾘｰｸﾞ順位'!F19="","",'決勝ﾘｰｸﾞ順位'!F19)</f>
        <v>奈良北</v>
      </c>
      <c r="C6" s="371"/>
      <c r="D6" s="276" t="str">
        <f>IF(LEFT(F4,1)="W","L W/O",IF(LEFT(F4,1)="L","W W/O",IF(F4="-","-",RIGHT(F4,1)&amp;"-"&amp;LEFT(F4,1))))</f>
        <v>0-3</v>
      </c>
      <c r="E6" s="285" t="str">
        <f>IF(LEFT(F5,1)="W","L W/O",IF(LEFT(F5,1)="L","W W/O",IF(F5="-","-",RIGHT(F5,1)&amp;"-"&amp;LEFT(F5,1))))</f>
        <v>1-3</v>
      </c>
      <c r="F6" s="77"/>
      <c r="G6" s="78" t="s">
        <v>442</v>
      </c>
      <c r="H6" s="184" t="s">
        <v>443</v>
      </c>
      <c r="I6" s="268" t="s">
        <v>398</v>
      </c>
      <c r="J6" s="79" t="str">
        <f t="shared" si="0"/>
        <v>1/4</v>
      </c>
      <c r="K6" s="80">
        <f t="shared" si="1"/>
        <v>6</v>
      </c>
      <c r="L6" s="81">
        <f t="shared" si="2"/>
        <v>1</v>
      </c>
      <c r="M6" s="45">
        <f t="shared" si="3"/>
        <v>4</v>
      </c>
      <c r="N6" s="82">
        <f t="shared" si="4"/>
        <v>0</v>
      </c>
      <c r="O6" s="82">
        <f t="shared" si="5"/>
        <v>0</v>
      </c>
      <c r="P6" s="83">
        <v>5</v>
      </c>
      <c r="Q6" s="25" t="str">
        <f t="shared" si="6"/>
        <v>奈良北</v>
      </c>
    </row>
    <row r="7" spans="1:17" ht="36.75" customHeight="1">
      <c r="A7" s="76" t="s">
        <v>302</v>
      </c>
      <c r="B7" s="370" t="str">
        <f>IF('決勝ﾘｰｸﾞ順位'!G17="","",'決勝ﾘｰｸﾞ順位'!G17)</f>
        <v>小倉西Ｂ</v>
      </c>
      <c r="C7" s="371"/>
      <c r="D7" s="185" t="str">
        <f>IF(LEFT(G4,1)="W","L W/O",IF(LEFT(G4,1)="L","W W/O",IF(G4="-","-",RIGHT(G4,1)&amp;"-"&amp;LEFT(G4,1))))</f>
        <v>3-1</v>
      </c>
      <c r="E7" s="185" t="str">
        <f>IF(LEFT(G5,1)="W","L W/O",IF(LEFT(G5,1)="L","W W/O",IF(G5="-","-",RIGHT(G5,1)&amp;"-"&amp;LEFT(G5,1))))</f>
        <v>3-0</v>
      </c>
      <c r="F7" s="78" t="str">
        <f>IF(LEFT(G6,1)="W","L W/O",IF(LEFT(G6,1)="L","W W/O",IF(G6="-","-",RIGHT(G6,1)&amp;"-"&amp;LEFT(G6,1))))</f>
        <v>3-1</v>
      </c>
      <c r="G7" s="77"/>
      <c r="H7" s="277" t="s">
        <v>406</v>
      </c>
      <c r="I7" s="278" t="s">
        <v>399</v>
      </c>
      <c r="J7" s="79" t="str">
        <f t="shared" si="0"/>
        <v>5/0</v>
      </c>
      <c r="K7" s="80">
        <f t="shared" si="1"/>
        <v>10</v>
      </c>
      <c r="L7" s="128">
        <f t="shared" si="2"/>
        <v>5</v>
      </c>
      <c r="M7" s="129">
        <f t="shared" si="3"/>
        <v>0</v>
      </c>
      <c r="N7" s="130">
        <f t="shared" si="4"/>
        <v>0</v>
      </c>
      <c r="O7" s="130">
        <f t="shared" si="5"/>
        <v>0</v>
      </c>
      <c r="P7" s="83">
        <f>IF(SUM(L7:O7)=0,"",RANK(K7,K4:K9,0))</f>
        <v>1</v>
      </c>
      <c r="Q7" s="25" t="str">
        <f t="shared" si="6"/>
        <v>小倉西Ｂ</v>
      </c>
    </row>
    <row r="8" spans="1:17" ht="36.75" customHeight="1">
      <c r="A8" s="60" t="s">
        <v>303</v>
      </c>
      <c r="B8" s="389" t="str">
        <f>IF('決勝ﾘｰｸﾞ順位'!G18="","",'決勝ﾘｰｸﾞ順位'!G18)</f>
        <v>伊予農業</v>
      </c>
      <c r="C8" s="390"/>
      <c r="D8" s="175" t="str">
        <f>IF(LEFT(H4,1)="W","L W/O",IF(LEFT(H4,1)="L","W W/O",IF(H4="-","-",RIGHT(H4,1)&amp;"-"&amp;LEFT(H4,1))))</f>
        <v>3-2</v>
      </c>
      <c r="E8" s="185" t="str">
        <f>IF(LEFT(H5,1)="W","L W/O",IF(LEFT(H5,1)="L","W W/O",IF(H5="-","-",RIGHT(H5,1)&amp;"-"&amp;LEFT(H5,1))))</f>
        <v>3-1</v>
      </c>
      <c r="F8" s="185" t="str">
        <f>IF(LEFT(H6,1)="W","L W/O",IF(LEFT(H6,1)="L","W W/O",IF(H6="-","-",RIGHT(H6,1)&amp;"-"&amp;LEFT(H6,1))))</f>
        <v>3-0</v>
      </c>
      <c r="G8" s="275" t="str">
        <f>IF(LEFT(H7,1)="W","L W/O",IF(LEFT(H7,1)="L","W W/O",IF(H7="-","-",RIGHT(H7,1)&amp;"-"&amp;LEFT(H7,1))))</f>
        <v>1-3</v>
      </c>
      <c r="H8" s="38"/>
      <c r="I8" s="277" t="s">
        <v>407</v>
      </c>
      <c r="J8" s="39" t="str">
        <f t="shared" si="0"/>
        <v>4/1</v>
      </c>
      <c r="K8" s="40">
        <f t="shared" si="1"/>
        <v>9</v>
      </c>
      <c r="L8" s="135">
        <f t="shared" si="2"/>
        <v>4</v>
      </c>
      <c r="M8" s="136">
        <f t="shared" si="3"/>
        <v>1</v>
      </c>
      <c r="N8" s="137">
        <f t="shared" si="4"/>
        <v>0</v>
      </c>
      <c r="O8" s="137">
        <f t="shared" si="5"/>
        <v>0</v>
      </c>
      <c r="P8" s="61">
        <f>IF(SUM(L8:O8)=0,"",RANK(K8,K4:K9,0))</f>
        <v>2</v>
      </c>
      <c r="Q8" s="25" t="str">
        <f t="shared" si="6"/>
        <v>伊予農業</v>
      </c>
    </row>
    <row r="9" spans="1:27" ht="36.75" customHeight="1" thickBot="1">
      <c r="A9" s="131" t="s">
        <v>304</v>
      </c>
      <c r="B9" s="391" t="str">
        <f>IF('決勝ﾘｰｸﾞ順位'!G19="","",'決勝ﾘｰｸﾞ順位'!G19)</f>
        <v>美作Ａ</v>
      </c>
      <c r="C9" s="392"/>
      <c r="D9" s="186" t="str">
        <f>IF(LEFT(I4,1)="W","L W/O",IF(LEFT(I4,1)="L","W W/O",IF(I4="-","-",RIGHT(I4,1)&amp;"-"&amp;LEFT(I4,1))))</f>
        <v>2-3</v>
      </c>
      <c r="E9" s="269" t="str">
        <f>IF(LEFT(I5,1)="W","L W/O",IF(LEFT(I5,1)="L","W W/O",IF(I5="-","-",RIGHT(I5,1)&amp;"-"&amp;LEFT(I5,1))))</f>
        <v>3-0</v>
      </c>
      <c r="F9" s="269" t="str">
        <f>IF(LEFT(I6,1)="W","L W/O",IF(LEFT(I6,1)="L","W W/O",IF(I6="-","-",RIGHT(I6,1)&amp;"-"&amp;LEFT(I6,1))))</f>
        <v>2-3</v>
      </c>
      <c r="G9" s="279" t="str">
        <f>IF(LEFT(I7,1)="W","L W/O",IF(LEFT(I7,1)="L","W W/O",IF(I7="-","-",RIGHT(I7,1)&amp;"-"&amp;LEFT(I7,1))))</f>
        <v>0-3</v>
      </c>
      <c r="H9" s="280" t="str">
        <f>IF(LEFT(I8,1)="W","L W/O",IF(LEFT(I8,1)="L","W W/O",IF(I8="-","-",RIGHT(I8,1)&amp;"-"&amp;LEFT(I8,1))))</f>
        <v>2-3</v>
      </c>
      <c r="I9" s="63"/>
      <c r="J9" s="132" t="str">
        <f t="shared" si="0"/>
        <v>1/4</v>
      </c>
      <c r="K9" s="133">
        <f t="shared" si="1"/>
        <v>6</v>
      </c>
      <c r="L9" s="66">
        <f t="shared" si="2"/>
        <v>1</v>
      </c>
      <c r="M9" s="67">
        <f t="shared" si="3"/>
        <v>4</v>
      </c>
      <c r="N9" s="68">
        <f t="shared" si="4"/>
        <v>0</v>
      </c>
      <c r="O9" s="68">
        <f t="shared" si="5"/>
        <v>0</v>
      </c>
      <c r="P9" s="134">
        <f>IF(SUM(L9:O9)=0,"",RANK(K9,K4:K9,0))</f>
        <v>4</v>
      </c>
      <c r="Q9" s="25" t="str">
        <f t="shared" si="6"/>
        <v>美作Ａ</v>
      </c>
      <c r="V9" s="163"/>
      <c r="W9" s="163"/>
      <c r="X9" s="158"/>
      <c r="Y9" s="158"/>
      <c r="Z9" s="158"/>
      <c r="AA9" s="158"/>
    </row>
    <row r="10" spans="1:27" s="29" customFormat="1" ht="36.75" customHeight="1" thickBot="1">
      <c r="A10" s="28"/>
      <c r="B10" s="41"/>
      <c r="C10" s="41"/>
      <c r="D10" s="372" t="s">
        <v>66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0"/>
      <c r="V10" s="49"/>
      <c r="W10" s="156"/>
      <c r="X10" s="157"/>
      <c r="Y10" s="26"/>
      <c r="Z10" s="26"/>
      <c r="AA10" s="157"/>
    </row>
    <row r="11" spans="2:15" ht="36.75" customHeight="1" thickBot="1">
      <c r="B11" s="380" t="s">
        <v>20</v>
      </c>
      <c r="C11" s="381"/>
      <c r="D11" s="124" t="s">
        <v>21</v>
      </c>
      <c r="E11" s="125" t="s">
        <v>22</v>
      </c>
      <c r="F11" s="126" t="s">
        <v>23</v>
      </c>
      <c r="H11" s="139"/>
      <c r="I11" s="190" t="s">
        <v>202</v>
      </c>
      <c r="J11" s="148"/>
      <c r="K11" s="148"/>
      <c r="L11" s="141"/>
      <c r="M11" s="142"/>
      <c r="N11" s="142"/>
      <c r="O11" s="147"/>
    </row>
    <row r="12" spans="2:15" ht="36.75" customHeight="1">
      <c r="B12" s="382" t="s">
        <v>288</v>
      </c>
      <c r="C12" s="383"/>
      <c r="D12" s="150" t="s">
        <v>92</v>
      </c>
      <c r="E12" s="150" t="s">
        <v>93</v>
      </c>
      <c r="F12" s="151" t="s">
        <v>94</v>
      </c>
      <c r="H12" s="140">
        <v>1</v>
      </c>
      <c r="I12" s="248" t="str">
        <f aca="true" t="shared" si="7" ref="I12:I17">IF(ISERROR(VLOOKUP(H12,$P$4:$Q$9,2,FALSE))=TRUE,"",VLOOKUP(H12,$P$4:$Q$9,2,FALSE))</f>
        <v>小倉西Ｂ</v>
      </c>
      <c r="J12" s="149"/>
      <c r="K12" s="149"/>
      <c r="L12" s="143"/>
      <c r="M12" s="144"/>
      <c r="N12" s="144"/>
      <c r="O12" s="144"/>
    </row>
    <row r="13" spans="2:15" ht="36.75" customHeight="1">
      <c r="B13" s="386" t="s">
        <v>289</v>
      </c>
      <c r="C13" s="387"/>
      <c r="D13" s="152" t="s">
        <v>89</v>
      </c>
      <c r="E13" s="152" t="s">
        <v>90</v>
      </c>
      <c r="F13" s="153" t="s">
        <v>91</v>
      </c>
      <c r="H13" s="17">
        <v>2</v>
      </c>
      <c r="I13" s="249" t="str">
        <f t="shared" si="7"/>
        <v>伊予農業</v>
      </c>
      <c r="J13" s="149"/>
      <c r="K13" s="149"/>
      <c r="L13" s="145"/>
      <c r="M13" s="146"/>
      <c r="N13" s="146"/>
      <c r="O13" s="146"/>
    </row>
    <row r="14" spans="2:15" ht="36.75" customHeight="1" thickBot="1">
      <c r="B14" s="378" t="s">
        <v>39</v>
      </c>
      <c r="C14" s="379"/>
      <c r="D14" s="154" t="s">
        <v>86</v>
      </c>
      <c r="E14" s="154" t="s">
        <v>87</v>
      </c>
      <c r="F14" s="155" t="s">
        <v>88</v>
      </c>
      <c r="H14" s="17">
        <v>3</v>
      </c>
      <c r="I14" s="249" t="str">
        <f t="shared" si="7"/>
        <v>岡山商大附</v>
      </c>
      <c r="J14" s="149"/>
      <c r="K14" s="149"/>
      <c r="L14" s="145"/>
      <c r="M14" s="146"/>
      <c r="N14" s="146"/>
      <c r="O14" s="146"/>
    </row>
    <row r="15" spans="2:15" ht="36.75" customHeight="1">
      <c r="B15" s="375"/>
      <c r="C15" s="375"/>
      <c r="D15" s="159"/>
      <c r="E15" s="159"/>
      <c r="F15" s="159"/>
      <c r="H15" s="17">
        <v>4</v>
      </c>
      <c r="I15" s="249" t="str">
        <f t="shared" si="7"/>
        <v>美作Ａ</v>
      </c>
      <c r="J15" s="149"/>
      <c r="K15" s="149"/>
      <c r="L15" s="145"/>
      <c r="M15" s="146"/>
      <c r="N15" s="146"/>
      <c r="O15" s="146"/>
    </row>
    <row r="16" spans="2:15" ht="36.75" customHeight="1">
      <c r="B16" s="375"/>
      <c r="C16" s="375"/>
      <c r="D16" s="159"/>
      <c r="E16" s="159"/>
      <c r="F16" s="159"/>
      <c r="H16" s="17">
        <v>5</v>
      </c>
      <c r="I16" s="249" t="str">
        <f t="shared" si="7"/>
        <v>奈良北</v>
      </c>
      <c r="J16" s="149"/>
      <c r="K16" s="149"/>
      <c r="L16" s="145"/>
      <c r="M16" s="146"/>
      <c r="N16" s="146"/>
      <c r="O16" s="146"/>
    </row>
    <row r="17" spans="2:15" ht="36.75" customHeight="1" thickBot="1">
      <c r="B17" s="375"/>
      <c r="C17" s="375"/>
      <c r="D17" s="159"/>
      <c r="E17" s="159"/>
      <c r="F17" s="159"/>
      <c r="H17" s="18">
        <v>6</v>
      </c>
      <c r="I17" s="250" t="str">
        <f t="shared" si="7"/>
        <v>高瀬</v>
      </c>
      <c r="J17" s="149"/>
      <c r="K17" s="149"/>
      <c r="L17" s="145"/>
      <c r="M17" s="146"/>
      <c r="N17" s="146"/>
      <c r="O17" s="146"/>
    </row>
    <row r="19" spans="15:53" ht="36.75" customHeight="1">
      <c r="O19" s="162"/>
      <c r="P19" s="162"/>
      <c r="Q19" s="162"/>
      <c r="AY19" s="358"/>
      <c r="AZ19" s="358"/>
      <c r="BA19" s="358"/>
    </row>
    <row r="20" spans="15:53" ht="36.75" customHeight="1">
      <c r="O20" s="162"/>
      <c r="P20" s="162"/>
      <c r="Q20" s="162"/>
      <c r="AY20" s="358"/>
      <c r="AZ20" s="358"/>
      <c r="BA20" s="358"/>
    </row>
    <row r="21" spans="15:53" ht="36.75" customHeight="1">
      <c r="O21" s="162"/>
      <c r="P21" s="162"/>
      <c r="Q21" s="162"/>
      <c r="AG21" s="358"/>
      <c r="AH21" s="358"/>
      <c r="AI21" s="358"/>
      <c r="AY21" s="358"/>
      <c r="AZ21" s="358"/>
      <c r="BA21" s="358"/>
    </row>
    <row r="22" spans="15:53" ht="36.75" customHeight="1">
      <c r="O22" s="162"/>
      <c r="P22" s="162"/>
      <c r="Q22" s="162"/>
      <c r="AG22" s="358"/>
      <c r="AH22" s="358"/>
      <c r="AI22" s="358"/>
      <c r="AY22" s="358"/>
      <c r="AZ22" s="358"/>
      <c r="BA22" s="358"/>
    </row>
    <row r="23" spans="15:53" ht="36.75" customHeight="1">
      <c r="O23" s="162"/>
      <c r="P23" s="162"/>
      <c r="Q23" s="162"/>
      <c r="AG23" s="358"/>
      <c r="AH23" s="358"/>
      <c r="AI23" s="358"/>
      <c r="AY23" s="358"/>
      <c r="AZ23" s="358"/>
      <c r="BA23" s="358"/>
    </row>
    <row r="24" spans="15:53" ht="36.75" customHeight="1">
      <c r="O24" s="162"/>
      <c r="P24" s="162"/>
      <c r="Q24" s="203"/>
      <c r="AG24" s="358"/>
      <c r="AH24" s="358"/>
      <c r="AI24" s="358"/>
      <c r="AY24" s="358"/>
      <c r="AZ24" s="358"/>
      <c r="BA24" s="358"/>
    </row>
    <row r="25" spans="15:53" ht="36.75" customHeight="1">
      <c r="O25" s="162"/>
      <c r="P25" s="162"/>
      <c r="Q25" s="162"/>
      <c r="AG25" s="358"/>
      <c r="AH25" s="358"/>
      <c r="AI25" s="358"/>
      <c r="AY25" s="358"/>
      <c r="AZ25" s="358"/>
      <c r="BA25" s="358"/>
    </row>
    <row r="26" spans="15:53" ht="36.75" customHeight="1">
      <c r="O26" s="162"/>
      <c r="P26" s="162"/>
      <c r="Q26" s="162"/>
      <c r="AG26" s="358"/>
      <c r="AH26" s="358"/>
      <c r="AI26" s="358"/>
      <c r="AY26" s="358"/>
      <c r="AZ26" s="358"/>
      <c r="BA26" s="358"/>
    </row>
    <row r="27" spans="15:35" ht="36.75" customHeight="1">
      <c r="O27" s="162"/>
      <c r="P27" s="162"/>
      <c r="Q27" s="162"/>
      <c r="AG27" s="358"/>
      <c r="AH27" s="358"/>
      <c r="AI27" s="358"/>
    </row>
    <row r="28" spans="15:53" ht="36.75" customHeight="1">
      <c r="O28" s="162"/>
      <c r="P28" s="162"/>
      <c r="Q28" s="162"/>
      <c r="AG28" s="358"/>
      <c r="AH28" s="358"/>
      <c r="AI28" s="358"/>
      <c r="AY28" s="358"/>
      <c r="AZ28" s="358"/>
      <c r="BA28" s="358"/>
    </row>
    <row r="29" spans="15:53" ht="36.75" customHeight="1">
      <c r="O29" s="162"/>
      <c r="P29" s="162"/>
      <c r="Q29" s="162"/>
      <c r="AY29" s="358"/>
      <c r="AZ29" s="358"/>
      <c r="BA29" s="358"/>
    </row>
    <row r="30" spans="15:53" ht="36.75" customHeight="1">
      <c r="O30" s="162"/>
      <c r="P30" s="162"/>
      <c r="Q30" s="162"/>
      <c r="AG30" s="358"/>
      <c r="AH30" s="358"/>
      <c r="AI30" s="358"/>
      <c r="AY30" s="358"/>
      <c r="AZ30" s="358"/>
      <c r="BA30" s="358"/>
    </row>
    <row r="31" spans="15:53" ht="36.75" customHeight="1">
      <c r="O31" s="162"/>
      <c r="P31" s="162"/>
      <c r="Q31" s="162"/>
      <c r="AG31" s="358"/>
      <c r="AH31" s="358"/>
      <c r="AI31" s="358"/>
      <c r="AY31" s="358"/>
      <c r="AZ31" s="358"/>
      <c r="BA31" s="358"/>
    </row>
    <row r="32" spans="15:53" ht="36.75" customHeight="1">
      <c r="O32" s="162"/>
      <c r="P32" s="162"/>
      <c r="Q32" s="162"/>
      <c r="AG32" s="358"/>
      <c r="AH32" s="358"/>
      <c r="AI32" s="358"/>
      <c r="AY32" s="358"/>
      <c r="AZ32" s="358"/>
      <c r="BA32" s="358"/>
    </row>
    <row r="33" spans="33:53" ht="36.75" customHeight="1">
      <c r="AG33" s="358"/>
      <c r="AH33" s="358"/>
      <c r="AI33" s="358"/>
      <c r="AY33" s="358"/>
      <c r="AZ33" s="358"/>
      <c r="BA33" s="358"/>
    </row>
    <row r="34" spans="15:53" ht="36.75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6.75" customHeight="1">
      <c r="O35" s="358"/>
      <c r="P35" s="358"/>
      <c r="Q35" s="358"/>
      <c r="AY35" s="358"/>
      <c r="AZ35" s="358"/>
      <c r="BA35" s="358"/>
    </row>
    <row r="36" spans="15:35" ht="36.75" customHeight="1">
      <c r="O36" s="358"/>
      <c r="P36" s="358"/>
      <c r="Q36" s="358"/>
      <c r="AG36" s="358"/>
      <c r="AH36" s="358"/>
      <c r="AI36" s="358"/>
    </row>
    <row r="37" spans="15:53" ht="36.75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6.75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6.75" customHeight="1">
      <c r="AG39" s="358"/>
      <c r="AH39" s="358"/>
      <c r="AI39" s="358"/>
      <c r="AY39" s="358"/>
      <c r="AZ39" s="358"/>
      <c r="BA39" s="358"/>
    </row>
    <row r="40" spans="15:53" ht="36.75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6.75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6.75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6.75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6.75" customHeight="1">
      <c r="O44" s="358"/>
      <c r="P44" s="358"/>
      <c r="Q44" s="358"/>
      <c r="AY44" s="358"/>
      <c r="AZ44" s="358"/>
      <c r="BA44" s="358"/>
    </row>
    <row r="45" spans="15:35" ht="36.75" customHeight="1">
      <c r="O45" s="358"/>
      <c r="P45" s="358"/>
      <c r="Q45" s="358"/>
      <c r="AG45" s="358"/>
      <c r="AH45" s="358"/>
      <c r="AI45" s="358"/>
    </row>
    <row r="46" spans="15:53" ht="36.75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6.75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6.75" customHeight="1">
      <c r="AG48" s="358"/>
      <c r="AH48" s="358"/>
      <c r="AI48" s="358"/>
      <c r="AY48" s="358"/>
      <c r="AZ48" s="358"/>
      <c r="BA48" s="358"/>
    </row>
    <row r="49" spans="15:53" ht="36.75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6.75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6.75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6.75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6.75" customHeight="1">
      <c r="O53" s="358"/>
      <c r="P53" s="358"/>
      <c r="Q53" s="358"/>
      <c r="AY53" s="358"/>
      <c r="AZ53" s="358"/>
      <c r="BA53" s="358"/>
    </row>
    <row r="70" spans="15:39" ht="36.75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6.75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6.75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6.75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6.75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6.75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6.75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6.75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6.75" customHeight="1">
      <c r="AG78" s="358"/>
      <c r="AH78" s="358"/>
      <c r="AI78" s="358"/>
      <c r="AK78" s="358"/>
      <c r="AL78" s="358"/>
      <c r="AM78" s="358"/>
    </row>
    <row r="79" spans="15:39" ht="36.75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6.75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6.75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6.75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6.75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6.75" customHeight="1">
      <c r="AK84" s="358"/>
      <c r="AL84" s="358"/>
      <c r="AM84" s="358"/>
    </row>
    <row r="85" spans="37:39" ht="36.75" customHeight="1">
      <c r="AK85" s="358"/>
      <c r="AL85" s="358"/>
      <c r="AM85" s="358"/>
    </row>
    <row r="86" spans="37:39" ht="36.75" customHeight="1">
      <c r="AK86" s="358"/>
      <c r="AL86" s="358"/>
      <c r="AM86" s="358"/>
    </row>
    <row r="87" spans="37:39" ht="36.75" customHeight="1">
      <c r="AK87" s="358"/>
      <c r="AL87" s="358"/>
      <c r="AM87" s="358"/>
    </row>
    <row r="88" spans="37:39" ht="36.75" customHeight="1">
      <c r="AK88" s="358"/>
      <c r="AL88" s="358"/>
      <c r="AM88" s="358"/>
    </row>
    <row r="89" spans="37:39" ht="36.75" customHeight="1">
      <c r="AK89" s="358"/>
      <c r="AL89" s="358"/>
      <c r="AM89" s="358"/>
    </row>
  </sheetData>
  <sheetProtection/>
  <mergeCells count="32">
    <mergeCell ref="B17:C17"/>
    <mergeCell ref="B13:C13"/>
    <mergeCell ref="B14:C14"/>
    <mergeCell ref="B15:C15"/>
    <mergeCell ref="B16:C16"/>
    <mergeCell ref="B11:C11"/>
    <mergeCell ref="B12:C12"/>
    <mergeCell ref="A3:B3"/>
    <mergeCell ref="B5:C5"/>
    <mergeCell ref="B6:C6"/>
    <mergeCell ref="B7:C7"/>
    <mergeCell ref="B8:C8"/>
    <mergeCell ref="B9:C9"/>
    <mergeCell ref="A1:B1"/>
    <mergeCell ref="C1:D1"/>
    <mergeCell ref="B4:C4"/>
    <mergeCell ref="D10:P10"/>
    <mergeCell ref="O49:Q53"/>
    <mergeCell ref="AG21:AI28"/>
    <mergeCell ref="AG30:AI34"/>
    <mergeCell ref="AG36:AI43"/>
    <mergeCell ref="AG45:AI52"/>
    <mergeCell ref="O34:Q38"/>
    <mergeCell ref="O40:Q47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C3:C10 AA10 X10 F3:F7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Y10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89" r:id="rId2"/>
  <headerFooter alignWithMargins="0">
    <oddFooter>&amp;C&amp;"ＭＳ 明朝,標準"－35－</oddFooter>
  </headerFooter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F91"/>
  <sheetViews>
    <sheetView tabSelected="1" view="pageBreakPreview" zoomScale="55" zoomScaleSheetLayoutView="55" workbookViewId="0" topLeftCell="A1">
      <selection activeCell="J10" sqref="J10:Q12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5" width="10.625" style="24" customWidth="1"/>
    <col min="6" max="7" width="5.625" style="24" customWidth="1"/>
    <col min="8" max="14" width="10.625" style="24" customWidth="1"/>
    <col min="15" max="30" width="9.00390625" style="24" customWidth="1"/>
    <col min="33" max="16384" width="9.00390625" style="24" customWidth="1"/>
  </cols>
  <sheetData>
    <row r="1" spans="1:12" s="1" customFormat="1" ht="36.75" customHeight="1">
      <c r="A1" s="388" t="s">
        <v>7</v>
      </c>
      <c r="B1" s="388"/>
      <c r="C1" s="388" t="s">
        <v>8</v>
      </c>
      <c r="D1" s="388"/>
      <c r="E1" s="22" t="s">
        <v>408</v>
      </c>
      <c r="F1" s="23"/>
      <c r="G1" s="23"/>
      <c r="H1" s="23"/>
      <c r="I1" s="23"/>
      <c r="J1" s="23"/>
      <c r="K1" s="23"/>
      <c r="L1" s="23"/>
    </row>
    <row r="2" spans="1:10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7"/>
    </row>
    <row r="3" spans="1:17" ht="36.75" customHeight="1">
      <c r="A3" s="437" t="s">
        <v>5</v>
      </c>
      <c r="B3" s="438"/>
      <c r="C3" s="439"/>
      <c r="D3" s="206" t="s">
        <v>409</v>
      </c>
      <c r="E3" s="208" t="s">
        <v>209</v>
      </c>
      <c r="F3" s="428" t="s">
        <v>210</v>
      </c>
      <c r="G3" s="428"/>
      <c r="H3" s="208" t="s">
        <v>410</v>
      </c>
      <c r="I3" s="209" t="s">
        <v>212</v>
      </c>
      <c r="J3" s="206" t="s">
        <v>411</v>
      </c>
      <c r="K3" s="208" t="s">
        <v>268</v>
      </c>
      <c r="L3" s="210" t="s">
        <v>269</v>
      </c>
      <c r="O3" s="157"/>
      <c r="P3" s="26"/>
      <c r="Q3" s="26"/>
    </row>
    <row r="4" spans="1:17" ht="36.75" customHeight="1" thickBot="1">
      <c r="A4" s="429" t="s">
        <v>412</v>
      </c>
      <c r="B4" s="430"/>
      <c r="C4" s="322"/>
      <c r="D4" s="211" t="s">
        <v>371</v>
      </c>
      <c r="E4" s="212" t="s">
        <v>343</v>
      </c>
      <c r="F4" s="440" t="s">
        <v>330</v>
      </c>
      <c r="G4" s="440"/>
      <c r="H4" s="212" t="s">
        <v>310</v>
      </c>
      <c r="I4" s="213" t="s">
        <v>315</v>
      </c>
      <c r="J4" s="214" t="s">
        <v>391</v>
      </c>
      <c r="K4" s="212" t="s">
        <v>388</v>
      </c>
      <c r="L4" s="215" t="s">
        <v>344</v>
      </c>
      <c r="O4" s="157"/>
      <c r="P4" s="26"/>
      <c r="Q4" s="26"/>
    </row>
    <row r="5" spans="1:17" ht="36.75" customHeight="1">
      <c r="A5" s="58" t="s">
        <v>413</v>
      </c>
      <c r="B5" s="431" t="s">
        <v>370</v>
      </c>
      <c r="C5" s="432"/>
      <c r="D5" s="216" t="s">
        <v>443</v>
      </c>
      <c r="E5" s="287" t="s">
        <v>442</v>
      </c>
      <c r="F5" s="441" t="s">
        <v>451</v>
      </c>
      <c r="G5" s="441"/>
      <c r="H5" s="288"/>
      <c r="I5" s="289"/>
      <c r="J5" s="290"/>
      <c r="K5" s="273"/>
      <c r="L5" s="291"/>
      <c r="O5" s="157"/>
      <c r="P5" s="26"/>
      <c r="Q5" s="26"/>
    </row>
    <row r="6" spans="1:17" ht="36.75" customHeight="1">
      <c r="A6" s="60" t="s">
        <v>414</v>
      </c>
      <c r="B6" s="389" t="s">
        <v>375</v>
      </c>
      <c r="C6" s="390"/>
      <c r="D6" s="275" t="s">
        <v>442</v>
      </c>
      <c r="E6" s="217" t="s">
        <v>445</v>
      </c>
      <c r="F6" s="442"/>
      <c r="G6" s="442"/>
      <c r="H6" s="292"/>
      <c r="I6" s="293"/>
      <c r="J6" s="294" t="s">
        <v>447</v>
      </c>
      <c r="K6" s="274"/>
      <c r="L6" s="295"/>
      <c r="O6" s="157"/>
      <c r="P6" s="26"/>
      <c r="Q6" s="26"/>
    </row>
    <row r="7" spans="1:12" ht="36.75" customHeight="1">
      <c r="A7" s="76" t="s">
        <v>415</v>
      </c>
      <c r="B7" s="389" t="s">
        <v>335</v>
      </c>
      <c r="C7" s="390"/>
      <c r="D7" s="275" t="s">
        <v>398</v>
      </c>
      <c r="E7" s="292"/>
      <c r="F7" s="443" t="s">
        <v>400</v>
      </c>
      <c r="G7" s="443"/>
      <c r="H7" s="292"/>
      <c r="I7" s="293"/>
      <c r="J7" s="294" t="s">
        <v>447</v>
      </c>
      <c r="K7" s="274"/>
      <c r="L7" s="295"/>
    </row>
    <row r="8" spans="1:12" ht="36.75" customHeight="1">
      <c r="A8" s="76" t="s">
        <v>231</v>
      </c>
      <c r="B8" s="389" t="s">
        <v>358</v>
      </c>
      <c r="C8" s="390"/>
      <c r="D8" s="304"/>
      <c r="E8" s="292"/>
      <c r="F8" s="442"/>
      <c r="G8" s="442"/>
      <c r="H8" s="217" t="s">
        <v>444</v>
      </c>
      <c r="I8" s="293"/>
      <c r="J8" s="296"/>
      <c r="K8" s="297" t="s">
        <v>441</v>
      </c>
      <c r="L8" s="300" t="s">
        <v>399</v>
      </c>
    </row>
    <row r="9" spans="1:12" ht="36.75" customHeight="1" thickBot="1">
      <c r="A9" s="76" t="s">
        <v>232</v>
      </c>
      <c r="B9" s="370" t="s">
        <v>387</v>
      </c>
      <c r="C9" s="371"/>
      <c r="D9" s="305"/>
      <c r="E9" s="308"/>
      <c r="F9" s="423"/>
      <c r="G9" s="423"/>
      <c r="H9" s="308"/>
      <c r="I9" s="218" t="s">
        <v>442</v>
      </c>
      <c r="J9" s="301"/>
      <c r="K9" s="302" t="s">
        <v>394</v>
      </c>
      <c r="L9" s="303" t="s">
        <v>444</v>
      </c>
    </row>
    <row r="10" spans="1:32" ht="36.75" customHeight="1">
      <c r="A10" s="219" t="s">
        <v>416</v>
      </c>
      <c r="B10" s="431" t="s">
        <v>390</v>
      </c>
      <c r="C10" s="432"/>
      <c r="D10" s="306"/>
      <c r="E10" s="309" t="s">
        <v>453</v>
      </c>
      <c r="F10" s="444" t="s">
        <v>400</v>
      </c>
      <c r="G10" s="444"/>
      <c r="H10" s="311"/>
      <c r="I10" s="313"/>
      <c r="J10" s="405" t="s">
        <v>454</v>
      </c>
      <c r="K10" s="406"/>
      <c r="L10" s="407"/>
      <c r="AE10" s="24"/>
      <c r="AF10" s="24"/>
    </row>
    <row r="11" spans="1:32" ht="36.75" customHeight="1">
      <c r="A11" s="76" t="s">
        <v>247</v>
      </c>
      <c r="B11" s="389" t="s">
        <v>392</v>
      </c>
      <c r="C11" s="390"/>
      <c r="D11" s="304"/>
      <c r="E11" s="292"/>
      <c r="F11" s="442"/>
      <c r="G11" s="442"/>
      <c r="H11" s="297" t="s">
        <v>442</v>
      </c>
      <c r="I11" s="314" t="s">
        <v>451</v>
      </c>
      <c r="J11" s="408"/>
      <c r="K11" s="409"/>
      <c r="L11" s="410"/>
      <c r="AE11" s="24"/>
      <c r="AF11" s="24"/>
    </row>
    <row r="12" spans="1:32" ht="36.75" customHeight="1" thickBot="1">
      <c r="A12" s="62" t="s">
        <v>248</v>
      </c>
      <c r="B12" s="397" t="s">
        <v>393</v>
      </c>
      <c r="C12" s="398"/>
      <c r="D12" s="307"/>
      <c r="E12" s="310"/>
      <c r="F12" s="445"/>
      <c r="G12" s="445"/>
      <c r="H12" s="312" t="s">
        <v>447</v>
      </c>
      <c r="I12" s="315" t="s">
        <v>443</v>
      </c>
      <c r="J12" s="411"/>
      <c r="K12" s="412"/>
      <c r="L12" s="413"/>
      <c r="AE12" s="24"/>
      <c r="AF12" s="24"/>
    </row>
    <row r="13" spans="9:32" ht="36.75" customHeight="1" thickBot="1">
      <c r="I13" s="220"/>
      <c r="J13" s="221"/>
      <c r="K13" s="222"/>
      <c r="L13" s="223"/>
      <c r="AE13" s="24"/>
      <c r="AF13" s="24"/>
    </row>
    <row r="14" spans="2:32" ht="36.75" customHeight="1" thickBot="1">
      <c r="B14" s="433" t="s">
        <v>20</v>
      </c>
      <c r="C14" s="434"/>
      <c r="D14" s="224" t="s">
        <v>21</v>
      </c>
      <c r="E14" s="125" t="s">
        <v>22</v>
      </c>
      <c r="F14" s="424" t="s">
        <v>23</v>
      </c>
      <c r="G14" s="425"/>
      <c r="I14" s="139"/>
      <c r="J14" s="225" t="s">
        <v>5</v>
      </c>
      <c r="K14" s="226" t="s">
        <v>6</v>
      </c>
      <c r="L14" s="223"/>
      <c r="M14" s="26"/>
      <c r="N14" s="26"/>
      <c r="O14" s="26"/>
      <c r="P14" s="26"/>
      <c r="Q14" s="26"/>
      <c r="AE14" s="24"/>
      <c r="AF14" s="24"/>
    </row>
    <row r="15" spans="2:32" ht="36.75" customHeight="1">
      <c r="B15" s="435" t="s">
        <v>417</v>
      </c>
      <c r="C15" s="436"/>
      <c r="D15" s="227" t="s">
        <v>418</v>
      </c>
      <c r="E15" s="205" t="s">
        <v>419</v>
      </c>
      <c r="F15" s="426" t="s">
        <v>420</v>
      </c>
      <c r="G15" s="427"/>
      <c r="I15" s="15">
        <v>1</v>
      </c>
      <c r="J15" s="228" t="str">
        <f>IF(LEFT(D5)="3",B5,IF(RIGHT(D5)="3",D4,""))</f>
        <v>善通寺第一</v>
      </c>
      <c r="K15" s="229" t="s">
        <v>356</v>
      </c>
      <c r="L15" s="223"/>
      <c r="M15" s="26"/>
      <c r="N15" s="26"/>
      <c r="O15" s="26"/>
      <c r="P15" s="26"/>
      <c r="Q15" s="26"/>
      <c r="AE15" s="24"/>
      <c r="AF15" s="24"/>
    </row>
    <row r="16" spans="2:32" ht="36.75" customHeight="1">
      <c r="B16" s="414" t="s">
        <v>421</v>
      </c>
      <c r="C16" s="415"/>
      <c r="D16" s="230" t="s">
        <v>422</v>
      </c>
      <c r="E16" s="160" t="s">
        <v>423</v>
      </c>
      <c r="F16" s="421" t="s">
        <v>424</v>
      </c>
      <c r="G16" s="422"/>
      <c r="H16" s="29"/>
      <c r="I16" s="17">
        <v>2</v>
      </c>
      <c r="J16" s="231" t="str">
        <f>IF(RIGHT(D5)="3",B5,IF(LEFT(D5)="3",D4,""))</f>
        <v>川之石Ｂ</v>
      </c>
      <c r="K16" s="232" t="s">
        <v>327</v>
      </c>
      <c r="L16" s="29"/>
      <c r="M16" s="26"/>
      <c r="N16" s="26"/>
      <c r="O16" s="26"/>
      <c r="P16" s="26"/>
      <c r="Q16" s="26"/>
      <c r="AE16" s="24"/>
      <c r="AF16" s="24"/>
    </row>
    <row r="17" spans="2:32" ht="36.75" customHeight="1">
      <c r="B17" s="414" t="s">
        <v>425</v>
      </c>
      <c r="C17" s="415"/>
      <c r="D17" s="230" t="s">
        <v>426</v>
      </c>
      <c r="E17" s="160" t="s">
        <v>427</v>
      </c>
      <c r="F17" s="421" t="s">
        <v>428</v>
      </c>
      <c r="G17" s="422"/>
      <c r="H17" s="29"/>
      <c r="I17" s="17">
        <v>3</v>
      </c>
      <c r="J17" s="233" t="str">
        <f>IF(LEFT(E6)="3",B6,IF(RIGHT(E6)="3",E4,""))</f>
        <v>郡山Ｂ</v>
      </c>
      <c r="K17" s="232" t="s">
        <v>360</v>
      </c>
      <c r="L17" s="29"/>
      <c r="M17" s="26"/>
      <c r="N17" s="26"/>
      <c r="O17" s="26"/>
      <c r="P17" s="26"/>
      <c r="Q17" s="26"/>
      <c r="AE17" s="24"/>
      <c r="AF17" s="24"/>
    </row>
    <row r="18" spans="2:32" ht="36.75" customHeight="1">
      <c r="B18" s="414" t="s">
        <v>429</v>
      </c>
      <c r="C18" s="415"/>
      <c r="D18" s="230" t="s">
        <v>430</v>
      </c>
      <c r="E18" s="160" t="s">
        <v>431</v>
      </c>
      <c r="F18" s="421" t="s">
        <v>99</v>
      </c>
      <c r="G18" s="422"/>
      <c r="I18" s="17">
        <v>4</v>
      </c>
      <c r="J18" s="233" t="str">
        <f>IF(RIGHT(E6)="3",B6,IF(LEFT(E6)="3",E4,""))</f>
        <v>常翔学園</v>
      </c>
      <c r="K18" s="232" t="s">
        <v>388</v>
      </c>
      <c r="M18" s="26"/>
      <c r="N18" s="26"/>
      <c r="O18" s="26"/>
      <c r="P18" s="26"/>
      <c r="Q18" s="26"/>
      <c r="AE18" s="24"/>
      <c r="AF18" s="24"/>
    </row>
    <row r="19" spans="2:32" ht="36.75" customHeight="1">
      <c r="B19" s="414" t="s">
        <v>432</v>
      </c>
      <c r="C19" s="415"/>
      <c r="D19" s="230" t="s">
        <v>433</v>
      </c>
      <c r="E19" s="160" t="s">
        <v>434</v>
      </c>
      <c r="F19" s="421" t="s">
        <v>100</v>
      </c>
      <c r="G19" s="422"/>
      <c r="I19" s="17">
        <v>5</v>
      </c>
      <c r="J19" s="234" t="str">
        <f>IF(LEFT(F7)="3",B7,IF(RIGHT(F7)="3",F4,""))</f>
        <v>高松中央Ｂ</v>
      </c>
      <c r="K19" s="232" t="s">
        <v>344</v>
      </c>
      <c r="M19" s="26"/>
      <c r="N19" s="26"/>
      <c r="O19" s="26"/>
      <c r="P19" s="26"/>
      <c r="Q19" s="26"/>
      <c r="AE19" s="24"/>
      <c r="AF19" s="24"/>
    </row>
    <row r="20" spans="2:32" ht="36.75" customHeight="1" thickBot="1">
      <c r="B20" s="414" t="s">
        <v>305</v>
      </c>
      <c r="C20" s="415"/>
      <c r="D20" s="230" t="s">
        <v>95</v>
      </c>
      <c r="E20" s="160" t="s">
        <v>435</v>
      </c>
      <c r="F20" s="421" t="s">
        <v>436</v>
      </c>
      <c r="G20" s="422"/>
      <c r="I20" s="17">
        <v>6</v>
      </c>
      <c r="J20" s="234" t="str">
        <f>IF(RIGHT(F7)="3",B7,IF(LEFT(F7)="3",F4,""))</f>
        <v>香芝</v>
      </c>
      <c r="K20" s="235" t="s">
        <v>389</v>
      </c>
      <c r="M20" s="26"/>
      <c r="N20" s="26"/>
      <c r="O20" s="26"/>
      <c r="P20" s="26"/>
      <c r="Q20" s="26"/>
      <c r="AE20" s="24"/>
      <c r="AF20" s="24"/>
    </row>
    <row r="21" spans="2:32" ht="36.75" customHeight="1">
      <c r="B21" s="414" t="s">
        <v>306</v>
      </c>
      <c r="C21" s="415"/>
      <c r="D21" s="230" t="s">
        <v>95</v>
      </c>
      <c r="E21" s="160" t="s">
        <v>437</v>
      </c>
      <c r="F21" s="421" t="s">
        <v>438</v>
      </c>
      <c r="G21" s="422"/>
      <c r="I21" s="17">
        <v>7</v>
      </c>
      <c r="J21" s="236" t="str">
        <f>IF(LEFT(H8)="3",B8,IF(RIGHT(H8)="3",H4,""))</f>
        <v>青谷</v>
      </c>
      <c r="M21" s="26"/>
      <c r="N21" s="26"/>
      <c r="O21" s="26"/>
      <c r="P21" s="26"/>
      <c r="Q21" s="26"/>
      <c r="AE21" s="24"/>
      <c r="AF21" s="24"/>
    </row>
    <row r="22" spans="2:32" ht="36.75" customHeight="1" thickBot="1">
      <c r="B22" s="416" t="s">
        <v>307</v>
      </c>
      <c r="C22" s="417"/>
      <c r="D22" s="237" t="s">
        <v>95</v>
      </c>
      <c r="E22" s="161" t="s">
        <v>439</v>
      </c>
      <c r="F22" s="419" t="s">
        <v>440</v>
      </c>
      <c r="G22" s="420"/>
      <c r="I22" s="17">
        <v>8</v>
      </c>
      <c r="J22" s="236" t="str">
        <f>IF(RIGHT(H8)="3",B8,IF(LEFT(H8)="3",H4,""))</f>
        <v>高松商業Ｂ</v>
      </c>
      <c r="AE22" s="24"/>
      <c r="AF22" s="24"/>
    </row>
    <row r="23" spans="3:32" ht="36.75" customHeight="1">
      <c r="C23" s="207"/>
      <c r="E23" s="418" t="s">
        <v>114</v>
      </c>
      <c r="F23" s="418"/>
      <c r="G23" s="418"/>
      <c r="I23" s="17">
        <v>9</v>
      </c>
      <c r="J23" s="236" t="str">
        <f>IF(LEFT(I9)="3",B9,IF(RIGHT(I9)="3",I4,""))</f>
        <v>鳥取西Ａ</v>
      </c>
      <c r="AE23" s="24"/>
      <c r="AF23" s="24"/>
    </row>
    <row r="24" spans="9:32" ht="36.75" customHeight="1" thickBot="1">
      <c r="I24" s="18">
        <v>10</v>
      </c>
      <c r="J24" s="238" t="str">
        <f>IF(RIGHT(I9)="3",B9,IF(LEFT(I9)="3",I4,""))</f>
        <v>美作Ｂ</v>
      </c>
      <c r="AE24" s="24"/>
      <c r="AF24" s="24"/>
    </row>
    <row r="25" spans="31:32" ht="36.75" customHeight="1">
      <c r="AE25" s="24"/>
      <c r="AF25" s="24"/>
    </row>
    <row r="26" spans="31:32" ht="36.75" customHeight="1">
      <c r="AE26" s="24"/>
      <c r="AF26" s="24"/>
    </row>
    <row r="27" spans="31:32" ht="36.75" customHeight="1">
      <c r="AE27" s="24"/>
      <c r="AF27" s="24"/>
    </row>
    <row r="28" spans="31:32" ht="36.75" customHeight="1">
      <c r="AE28" s="24"/>
      <c r="AF28" s="24"/>
    </row>
    <row r="29" spans="31:32" ht="36.75" customHeight="1">
      <c r="AE29" s="24"/>
      <c r="AF29" s="24"/>
    </row>
    <row r="30" spans="31:32" ht="36.75" customHeight="1">
      <c r="AE30" s="24"/>
      <c r="AF30" s="24"/>
    </row>
    <row r="31" spans="31:32" ht="36.75" customHeight="1">
      <c r="AE31" s="24"/>
      <c r="AF31" s="24"/>
    </row>
    <row r="32" spans="31:32" ht="36.75" customHeight="1">
      <c r="AE32" s="24"/>
      <c r="AF32" s="24"/>
    </row>
    <row r="33" spans="31:32" ht="36.75" customHeight="1">
      <c r="AE33" s="24"/>
      <c r="AF33" s="24"/>
    </row>
    <row r="34" spans="31:32" ht="36.75" customHeight="1">
      <c r="AE34" s="24"/>
      <c r="AF34" s="24"/>
    </row>
    <row r="35" spans="31:32" ht="36.75" customHeight="1">
      <c r="AE35" s="24"/>
      <c r="AF35" s="24"/>
    </row>
    <row r="36" spans="31:32" ht="36.75" customHeight="1">
      <c r="AE36" s="24"/>
      <c r="AF36" s="24"/>
    </row>
    <row r="37" spans="31:32" ht="36.75" customHeight="1">
      <c r="AE37" s="24"/>
      <c r="AF37" s="24"/>
    </row>
    <row r="38" spans="31:32" ht="36.75" customHeight="1">
      <c r="AE38" s="24"/>
      <c r="AF38" s="24"/>
    </row>
    <row r="39" spans="31:32" ht="36.75" customHeight="1">
      <c r="AE39" s="24"/>
      <c r="AF39" s="24"/>
    </row>
    <row r="40" spans="31:32" ht="36.75" customHeight="1">
      <c r="AE40" s="24"/>
      <c r="AF40" s="24"/>
    </row>
    <row r="41" spans="31:32" ht="36.75" customHeight="1">
      <c r="AE41" s="24"/>
      <c r="AF41" s="24"/>
    </row>
    <row r="42" spans="31:32" ht="36.75" customHeight="1">
      <c r="AE42" s="24"/>
      <c r="AF42" s="24"/>
    </row>
    <row r="43" spans="31:32" ht="36.75" customHeight="1">
      <c r="AE43" s="24"/>
      <c r="AF43" s="24"/>
    </row>
    <row r="44" spans="31:32" ht="36.75" customHeight="1">
      <c r="AE44" s="24"/>
      <c r="AF44" s="24"/>
    </row>
    <row r="45" spans="31:32" ht="36.75" customHeight="1">
      <c r="AE45" s="24"/>
      <c r="AF45" s="24"/>
    </row>
    <row r="46" spans="31:32" ht="36.75" customHeight="1">
      <c r="AE46" s="24"/>
      <c r="AF46" s="24"/>
    </row>
    <row r="47" spans="31:32" ht="36.75" customHeight="1">
      <c r="AE47" s="24"/>
      <c r="AF47" s="24"/>
    </row>
    <row r="48" spans="31:32" ht="36.75" customHeight="1">
      <c r="AE48" s="24"/>
      <c r="AF48" s="24"/>
    </row>
    <row r="49" spans="31:32" ht="36.75" customHeight="1">
      <c r="AE49" s="24"/>
      <c r="AF49" s="24"/>
    </row>
    <row r="50" spans="31:32" ht="36.75" customHeight="1">
      <c r="AE50" s="24"/>
      <c r="AF50" s="24"/>
    </row>
    <row r="51" spans="31:32" ht="36.75" customHeight="1">
      <c r="AE51" s="24"/>
      <c r="AF51" s="24"/>
    </row>
    <row r="52" spans="31:32" ht="36.75" customHeight="1">
      <c r="AE52" s="24"/>
      <c r="AF52" s="24"/>
    </row>
    <row r="53" spans="31:32" ht="36.75" customHeight="1">
      <c r="AE53" s="24"/>
      <c r="AF53" s="24"/>
    </row>
    <row r="54" spans="31:32" ht="36.75" customHeight="1">
      <c r="AE54" s="24"/>
      <c r="AF54" s="24"/>
    </row>
    <row r="55" spans="31:32" ht="36.75" customHeight="1">
      <c r="AE55" s="24"/>
      <c r="AF55" s="24"/>
    </row>
    <row r="65" spans="31:32" ht="36.75" customHeight="1">
      <c r="AE65" s="24"/>
      <c r="AF65" s="24"/>
    </row>
    <row r="66" spans="31:32" ht="36.75" customHeight="1">
      <c r="AE66" s="24"/>
      <c r="AF66" s="24"/>
    </row>
    <row r="72" spans="31:32" ht="36.75" customHeight="1">
      <c r="AE72" s="24"/>
      <c r="AF72" s="24"/>
    </row>
    <row r="73" spans="31:32" ht="36.75" customHeight="1">
      <c r="AE73" s="24"/>
      <c r="AF73" s="24"/>
    </row>
    <row r="74" spans="31:32" ht="36.75" customHeight="1">
      <c r="AE74" s="24"/>
      <c r="AF74" s="24"/>
    </row>
    <row r="75" spans="31:32" ht="36.75" customHeight="1">
      <c r="AE75" s="24"/>
      <c r="AF75" s="24"/>
    </row>
    <row r="76" spans="31:32" ht="36.75" customHeight="1">
      <c r="AE76" s="24"/>
      <c r="AF76" s="24"/>
    </row>
    <row r="77" spans="31:32" ht="36.75" customHeight="1">
      <c r="AE77" s="24"/>
      <c r="AF77" s="24"/>
    </row>
    <row r="78" spans="31:32" ht="36.75" customHeight="1">
      <c r="AE78" s="24"/>
      <c r="AF78" s="24"/>
    </row>
    <row r="79" spans="31:32" ht="36.75" customHeight="1">
      <c r="AE79" s="24"/>
      <c r="AF79" s="24"/>
    </row>
    <row r="80" spans="31:32" ht="36.75" customHeight="1">
      <c r="AE80" s="24"/>
      <c r="AF80" s="24"/>
    </row>
    <row r="81" spans="31:32" ht="36.75" customHeight="1">
      <c r="AE81" s="24"/>
      <c r="AF81" s="24"/>
    </row>
    <row r="82" spans="31:32" ht="36.75" customHeight="1">
      <c r="AE82" s="24"/>
      <c r="AF82" s="24"/>
    </row>
    <row r="83" spans="31:32" ht="36.75" customHeight="1">
      <c r="AE83" s="24"/>
      <c r="AF83" s="24"/>
    </row>
    <row r="84" spans="31:32" ht="36.75" customHeight="1">
      <c r="AE84" s="24"/>
      <c r="AF84" s="24"/>
    </row>
    <row r="85" spans="31:32" ht="36.75" customHeight="1">
      <c r="AE85" s="24"/>
      <c r="AF85" s="24"/>
    </row>
    <row r="86" spans="31:32" ht="36.75" customHeight="1">
      <c r="AE86" s="24"/>
      <c r="AF86" s="24"/>
    </row>
    <row r="87" spans="31:32" ht="36.75" customHeight="1">
      <c r="AE87" s="24"/>
      <c r="AF87" s="24"/>
    </row>
    <row r="88" spans="31:32" ht="36.75" customHeight="1">
      <c r="AE88" s="24"/>
      <c r="AF88" s="24"/>
    </row>
    <row r="89" spans="31:32" ht="36.75" customHeight="1">
      <c r="AE89" s="24"/>
      <c r="AF89" s="24"/>
    </row>
    <row r="90" spans="31:32" ht="36.75" customHeight="1">
      <c r="AE90" s="24"/>
      <c r="AF90" s="24"/>
    </row>
    <row r="91" spans="31:32" ht="36.75" customHeight="1">
      <c r="AE91" s="24"/>
      <c r="AF91" s="24"/>
    </row>
  </sheetData>
  <sheetProtection/>
  <mergeCells count="42">
    <mergeCell ref="F10:G10"/>
    <mergeCell ref="F11:G11"/>
    <mergeCell ref="F12:G12"/>
    <mergeCell ref="F7:G7"/>
    <mergeCell ref="F8:G8"/>
    <mergeCell ref="B7:C7"/>
    <mergeCell ref="B8:C8"/>
    <mergeCell ref="A1:B1"/>
    <mergeCell ref="C1:D1"/>
    <mergeCell ref="A3:C3"/>
    <mergeCell ref="B9:C9"/>
    <mergeCell ref="F3:G3"/>
    <mergeCell ref="A4:C4"/>
    <mergeCell ref="B5:C5"/>
    <mergeCell ref="B6:C6"/>
    <mergeCell ref="F4:G4"/>
    <mergeCell ref="F5:G5"/>
    <mergeCell ref="F6:G6"/>
    <mergeCell ref="F9:G9"/>
    <mergeCell ref="B19:C19"/>
    <mergeCell ref="F19:G19"/>
    <mergeCell ref="F14:G14"/>
    <mergeCell ref="F15:G15"/>
    <mergeCell ref="F16:G16"/>
    <mergeCell ref="B18:C18"/>
    <mergeCell ref="B16:C16"/>
    <mergeCell ref="B12:C12"/>
    <mergeCell ref="B14:C14"/>
    <mergeCell ref="E23:G23"/>
    <mergeCell ref="F22:G22"/>
    <mergeCell ref="F20:G20"/>
    <mergeCell ref="F21:G21"/>
    <mergeCell ref="J10:L12"/>
    <mergeCell ref="B20:C20"/>
    <mergeCell ref="B21:C21"/>
    <mergeCell ref="B22:C22"/>
    <mergeCell ref="B15:C15"/>
    <mergeCell ref="B17:C17"/>
    <mergeCell ref="B10:C10"/>
    <mergeCell ref="B11:C11"/>
    <mergeCell ref="F17:G17"/>
    <mergeCell ref="F18:G18"/>
  </mergeCells>
  <conditionalFormatting sqref="O3:O6">
    <cfRule type="expression" priority="1" dxfId="0" stopIfTrue="1">
      <formula>ISERROR(O3)=TRUE</formula>
    </cfRule>
  </conditionalFormatting>
  <dataValidations count="1">
    <dataValidation allowBlank="1" showInputMessage="1" showErrorMessage="1" imeMode="off" sqref="J5 K5:L7 J8:J9 P3:P6 E2 M14:Q21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89" r:id="rId1"/>
  <headerFooter alignWithMargins="0">
    <oddFooter>&amp;C&amp;"ＭＳ 明朝,標準"－36－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Y91"/>
  <sheetViews>
    <sheetView zoomScale="55" zoomScaleNormal="55" workbookViewId="0" topLeftCell="A37">
      <selection activeCell="V24" sqref="V24"/>
    </sheetView>
  </sheetViews>
  <sheetFormatPr defaultColWidth="2.25390625" defaultRowHeight="13.5" customHeight="1"/>
  <cols>
    <col min="1" max="16384" width="2.25390625" style="85" customWidth="1"/>
  </cols>
  <sheetData>
    <row r="3" spans="2:20" ht="13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2:20" ht="13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</row>
    <row r="5" spans="2:20" ht="13.5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2:20" ht="13.5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2:20" ht="13.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</row>
    <row r="8" spans="2:20" ht="13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2:54" ht="13.5" customHeight="1">
      <c r="B9" s="354" t="s">
        <v>127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5" t="s">
        <v>128</v>
      </c>
      <c r="Q9" s="355"/>
      <c r="R9" s="355"/>
      <c r="S9" s="355"/>
      <c r="T9" s="355"/>
      <c r="U9" s="87"/>
      <c r="V9" s="87"/>
      <c r="W9" s="87"/>
      <c r="X9" s="87"/>
      <c r="Y9" s="87"/>
      <c r="Z9" s="87"/>
      <c r="AA9" s="87"/>
      <c r="AB9" s="87"/>
      <c r="BA9" s="88"/>
      <c r="BB9" s="88"/>
    </row>
    <row r="10" spans="2:54" ht="13.5" customHeight="1"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5"/>
      <c r="Q10" s="355"/>
      <c r="R10" s="355"/>
      <c r="S10" s="355"/>
      <c r="T10" s="355"/>
      <c r="U10" s="87"/>
      <c r="V10" s="87"/>
      <c r="W10" s="87"/>
      <c r="X10" s="87"/>
      <c r="Y10" s="87"/>
      <c r="Z10" s="87"/>
      <c r="AA10" s="87"/>
      <c r="AB10" s="87"/>
      <c r="BA10" s="88"/>
      <c r="BB10" s="88"/>
    </row>
    <row r="11" spans="2:103" ht="13.5" customHeight="1"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5"/>
      <c r="Q11" s="355"/>
      <c r="R11" s="355"/>
      <c r="S11" s="355"/>
      <c r="T11" s="355"/>
      <c r="U11" s="87"/>
      <c r="V11" s="87"/>
      <c r="W11" s="87"/>
      <c r="X11" s="87"/>
      <c r="Y11" s="87"/>
      <c r="Z11" s="87"/>
      <c r="AA11" s="87"/>
      <c r="AB11" s="87"/>
      <c r="BC11" s="88"/>
      <c r="BD11" s="88"/>
      <c r="BT11" s="91"/>
      <c r="BU11" s="91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</row>
    <row r="12" spans="2:103" ht="13.5" customHeight="1" thickBot="1">
      <c r="B12" s="84"/>
      <c r="C12" s="84"/>
      <c r="D12" s="84"/>
      <c r="E12" s="84"/>
      <c r="F12" s="84"/>
      <c r="G12" s="84"/>
      <c r="H12" s="84"/>
      <c r="I12" s="86"/>
      <c r="J12" s="86"/>
      <c r="K12" s="86"/>
      <c r="L12" s="86"/>
      <c r="M12" s="86"/>
      <c r="N12" s="86"/>
      <c r="O12" s="86"/>
      <c r="P12" s="86"/>
      <c r="Q12" s="86"/>
      <c r="R12" s="89"/>
      <c r="S12" s="89"/>
      <c r="T12" s="89"/>
      <c r="U12" s="89"/>
      <c r="V12" s="89"/>
      <c r="W12" s="90"/>
      <c r="X12" s="90"/>
      <c r="Y12" s="90"/>
      <c r="Z12" s="90"/>
      <c r="AA12" s="87"/>
      <c r="AB12" s="87"/>
      <c r="AC12" s="87"/>
      <c r="AD12" s="87"/>
      <c r="AE12" s="87"/>
      <c r="AF12" s="87"/>
      <c r="AG12" s="87"/>
      <c r="AH12" s="87"/>
      <c r="AI12" s="87"/>
      <c r="BJ12" s="88"/>
      <c r="BK12" s="88"/>
      <c r="BL12" s="91"/>
      <c r="BM12" s="91"/>
      <c r="BN12" s="91"/>
      <c r="BQ12" s="92"/>
      <c r="BR12" s="92"/>
      <c r="BS12" s="92"/>
      <c r="BT12" s="91"/>
      <c r="BU12" s="91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</row>
    <row r="13" spans="2:103" ht="13.5" customHeight="1"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5"/>
      <c r="T13" s="95"/>
      <c r="U13" s="95"/>
      <c r="V13" s="95"/>
      <c r="W13" s="95"/>
      <c r="X13" s="95"/>
      <c r="Y13" s="95"/>
      <c r="Z13" s="95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7"/>
      <c r="BL13" s="91"/>
      <c r="BM13" s="91"/>
      <c r="BN13" s="91"/>
      <c r="BQ13" s="98"/>
      <c r="BR13" s="98"/>
      <c r="BS13" s="98"/>
      <c r="BT13" s="91"/>
      <c r="BU13" s="91"/>
      <c r="BV13" s="99"/>
      <c r="BW13" s="99"/>
      <c r="BX13" s="99"/>
      <c r="BY13" s="99"/>
      <c r="BZ13" s="99"/>
      <c r="CA13" s="99"/>
      <c r="CB13" s="99"/>
      <c r="CC13" s="99"/>
      <c r="CD13" s="99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</row>
    <row r="14" spans="2:103" ht="13.5" customHeight="1" thickBot="1"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2"/>
      <c r="S14" s="92"/>
      <c r="T14" s="101"/>
      <c r="U14" s="101"/>
      <c r="V14" s="101"/>
      <c r="W14" s="101"/>
      <c r="X14" s="101"/>
      <c r="Y14" s="101"/>
      <c r="Z14" s="101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  <c r="AP14" s="103"/>
      <c r="AQ14" s="103"/>
      <c r="AR14" s="103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104"/>
      <c r="BL14" s="91"/>
      <c r="BM14" s="91"/>
      <c r="BN14" s="91"/>
      <c r="BQ14" s="98"/>
      <c r="BR14" s="98"/>
      <c r="BS14" s="98"/>
      <c r="BT14" s="91"/>
      <c r="BU14" s="91"/>
      <c r="BV14" s="98"/>
      <c r="BW14" s="98"/>
      <c r="BX14" s="98"/>
      <c r="BY14" s="98"/>
      <c r="BZ14" s="98"/>
      <c r="CA14" s="98"/>
      <c r="CB14" s="98"/>
      <c r="CC14" s="99"/>
      <c r="CD14" s="99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</row>
    <row r="15" spans="2:103" ht="13.5" customHeight="1">
      <c r="B15" s="100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2"/>
      <c r="S15" s="92"/>
      <c r="T15" s="342" t="s">
        <v>17</v>
      </c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4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104"/>
      <c r="BL15" s="91"/>
      <c r="BM15" s="91"/>
      <c r="BN15" s="91"/>
      <c r="BQ15" s="91"/>
      <c r="BR15" s="91"/>
      <c r="BS15" s="91"/>
      <c r="BT15" s="91"/>
      <c r="BU15" s="91"/>
      <c r="BV15" s="98"/>
      <c r="BW15" s="98"/>
      <c r="BX15" s="98"/>
      <c r="BY15" s="98"/>
      <c r="BZ15" s="98"/>
      <c r="CA15" s="98"/>
      <c r="CB15" s="98"/>
      <c r="CC15" s="99"/>
      <c r="CD15" s="99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</row>
    <row r="16" spans="2:103" ht="13.5" customHeight="1" thickBot="1">
      <c r="B16" s="100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2"/>
      <c r="S16" s="92"/>
      <c r="T16" s="345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7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104"/>
      <c r="BL16" s="91"/>
      <c r="BM16" s="91"/>
      <c r="BN16" s="91"/>
      <c r="BQ16" s="91"/>
      <c r="BR16" s="91"/>
      <c r="BS16" s="91"/>
      <c r="BT16" s="91"/>
      <c r="BU16" s="91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</row>
    <row r="17" spans="2:103" s="84" customFormat="1" ht="13.5" customHeight="1"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8"/>
      <c r="BL17" s="91"/>
      <c r="BM17" s="91"/>
      <c r="BR17" s="91"/>
      <c r="BS17" s="91"/>
      <c r="BT17" s="91"/>
      <c r="BU17" s="91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</row>
    <row r="18" spans="2:103" s="84" customFormat="1" ht="13.5" customHeight="1" thickBot="1">
      <c r="B18" s="100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106"/>
      <c r="BL18" s="91"/>
      <c r="BM18" s="91"/>
      <c r="BR18" s="91"/>
      <c r="BS18" s="91"/>
      <c r="BT18" s="91"/>
      <c r="BU18" s="91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</row>
    <row r="19" spans="2:103" ht="13.5" customHeight="1">
      <c r="B19" s="100"/>
      <c r="C19" s="98"/>
      <c r="D19" s="98"/>
      <c r="E19" s="98"/>
      <c r="F19" s="98"/>
      <c r="G19" s="348">
        <v>1</v>
      </c>
      <c r="H19" s="349"/>
      <c r="I19" s="349"/>
      <c r="J19" s="349"/>
      <c r="K19" s="349"/>
      <c r="L19" s="349"/>
      <c r="M19" s="350"/>
      <c r="N19" s="98"/>
      <c r="O19" s="327" t="s">
        <v>129</v>
      </c>
      <c r="P19" s="328"/>
      <c r="Q19" s="329"/>
      <c r="R19" s="91"/>
      <c r="S19" s="112"/>
      <c r="T19" s="112"/>
      <c r="U19" s="112"/>
      <c r="V19" s="112"/>
      <c r="W19" s="99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256">
        <v>24</v>
      </c>
      <c r="AR19" s="257"/>
      <c r="AS19" s="257"/>
      <c r="AT19" s="257"/>
      <c r="AU19" s="257"/>
      <c r="AV19" s="257"/>
      <c r="AW19" s="258"/>
      <c r="AX19" s="92"/>
      <c r="AY19" s="327" t="s">
        <v>130</v>
      </c>
      <c r="AZ19" s="328"/>
      <c r="BA19" s="329"/>
      <c r="BB19" s="91"/>
      <c r="BG19" s="99"/>
      <c r="BH19" s="104"/>
      <c r="BL19" s="91"/>
      <c r="BM19" s="91"/>
      <c r="BR19" s="91"/>
      <c r="BS19" s="91"/>
      <c r="BT19" s="91"/>
      <c r="BU19" s="91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</row>
    <row r="20" spans="2:103" ht="13.5" customHeight="1" thickBot="1">
      <c r="B20" s="100"/>
      <c r="C20" s="98"/>
      <c r="D20" s="98"/>
      <c r="E20" s="98"/>
      <c r="F20" s="98"/>
      <c r="G20" s="351"/>
      <c r="H20" s="352"/>
      <c r="I20" s="352"/>
      <c r="J20" s="352"/>
      <c r="K20" s="352"/>
      <c r="L20" s="352"/>
      <c r="M20" s="353"/>
      <c r="N20" s="98"/>
      <c r="O20" s="330"/>
      <c r="P20" s="331"/>
      <c r="Q20" s="332"/>
      <c r="R20" s="91"/>
      <c r="S20" s="112"/>
      <c r="T20" s="112"/>
      <c r="U20" s="112"/>
      <c r="V20" s="112"/>
      <c r="W20" s="99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259"/>
      <c r="AR20" s="260"/>
      <c r="AS20" s="260"/>
      <c r="AT20" s="260"/>
      <c r="AU20" s="260"/>
      <c r="AV20" s="260"/>
      <c r="AW20" s="261"/>
      <c r="AX20" s="92"/>
      <c r="AY20" s="330"/>
      <c r="AZ20" s="331"/>
      <c r="BA20" s="332"/>
      <c r="BB20" s="91"/>
      <c r="BG20" s="99"/>
      <c r="BH20" s="107"/>
      <c r="BL20" s="91"/>
      <c r="BM20" s="91"/>
      <c r="BR20" s="91"/>
      <c r="BS20" s="91"/>
      <c r="BT20" s="91"/>
      <c r="BU20" s="91"/>
      <c r="BV20" s="98"/>
      <c r="BW20" s="98"/>
      <c r="BX20" s="91"/>
      <c r="BY20" s="91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</row>
    <row r="21" spans="2:103" ht="13.5" customHeight="1" thickBot="1">
      <c r="B21" s="100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330"/>
      <c r="P21" s="331"/>
      <c r="Q21" s="332"/>
      <c r="R21" s="91"/>
      <c r="S21" s="112"/>
      <c r="T21" s="112"/>
      <c r="U21" s="112"/>
      <c r="V21" s="112"/>
      <c r="W21" s="99"/>
      <c r="X21" s="92"/>
      <c r="Y21" s="256">
        <v>13</v>
      </c>
      <c r="Z21" s="257"/>
      <c r="AA21" s="257"/>
      <c r="AB21" s="257"/>
      <c r="AC21" s="257"/>
      <c r="AD21" s="257"/>
      <c r="AE21" s="258"/>
      <c r="AF21" s="92"/>
      <c r="AG21" s="327" t="s">
        <v>131</v>
      </c>
      <c r="AH21" s="328"/>
      <c r="AI21" s="329"/>
      <c r="AJ21" s="112"/>
      <c r="AK21" s="112"/>
      <c r="AL21" s="112"/>
      <c r="AM21" s="112"/>
      <c r="AN21" s="112"/>
      <c r="AP21" s="92"/>
      <c r="AQ21" s="92"/>
      <c r="AR21" s="92"/>
      <c r="AS21" s="92"/>
      <c r="AT21" s="92"/>
      <c r="AU21" s="92"/>
      <c r="AV21" s="92"/>
      <c r="AW21" s="92"/>
      <c r="AX21" s="92"/>
      <c r="AY21" s="330"/>
      <c r="AZ21" s="331"/>
      <c r="BA21" s="332"/>
      <c r="BB21" s="91"/>
      <c r="BG21" s="99"/>
      <c r="BH21" s="107"/>
      <c r="BL21" s="105"/>
      <c r="BM21" s="105"/>
      <c r="BR21" s="91"/>
      <c r="BS21" s="91"/>
      <c r="BT21" s="91"/>
      <c r="BU21" s="91"/>
      <c r="BV21" s="98"/>
      <c r="BW21" s="98"/>
      <c r="BX21" s="91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</row>
    <row r="22" spans="2:103" ht="13.5" customHeight="1" thickBot="1">
      <c r="B22" s="100"/>
      <c r="C22" s="98"/>
      <c r="D22" s="98"/>
      <c r="E22" s="98"/>
      <c r="F22" s="98"/>
      <c r="G22" s="348">
        <v>2</v>
      </c>
      <c r="H22" s="349"/>
      <c r="I22" s="349"/>
      <c r="J22" s="349"/>
      <c r="K22" s="349"/>
      <c r="L22" s="349"/>
      <c r="M22" s="350"/>
      <c r="N22" s="98"/>
      <c r="O22" s="330"/>
      <c r="P22" s="331"/>
      <c r="Q22" s="332"/>
      <c r="R22" s="91"/>
      <c r="S22" s="112"/>
      <c r="T22" s="112"/>
      <c r="U22" s="112"/>
      <c r="V22" s="112"/>
      <c r="W22" s="99"/>
      <c r="X22" s="92"/>
      <c r="Y22" s="259"/>
      <c r="Z22" s="260"/>
      <c r="AA22" s="260"/>
      <c r="AB22" s="260"/>
      <c r="AC22" s="260"/>
      <c r="AD22" s="260"/>
      <c r="AE22" s="261"/>
      <c r="AF22" s="92"/>
      <c r="AG22" s="330"/>
      <c r="AH22" s="331"/>
      <c r="AI22" s="332"/>
      <c r="AJ22" s="112"/>
      <c r="AK22" s="112"/>
      <c r="AL22" s="112"/>
      <c r="AM22" s="112"/>
      <c r="AN22" s="112"/>
      <c r="AP22" s="92"/>
      <c r="AQ22" s="256">
        <v>25</v>
      </c>
      <c r="AR22" s="257"/>
      <c r="AS22" s="257"/>
      <c r="AT22" s="257"/>
      <c r="AU22" s="257"/>
      <c r="AV22" s="257"/>
      <c r="AW22" s="258"/>
      <c r="AX22" s="92"/>
      <c r="AY22" s="330"/>
      <c r="AZ22" s="331"/>
      <c r="BA22" s="332"/>
      <c r="BB22" s="91"/>
      <c r="BG22" s="99"/>
      <c r="BH22" s="107"/>
      <c r="BL22" s="105"/>
      <c r="BM22" s="105"/>
      <c r="BR22" s="91"/>
      <c r="BS22" s="99"/>
      <c r="BT22" s="91"/>
      <c r="BU22" s="91"/>
      <c r="BV22" s="98"/>
      <c r="BW22" s="98"/>
      <c r="BX22" s="91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</row>
    <row r="23" spans="2:103" ht="13.5" customHeight="1" thickBot="1">
      <c r="B23" s="100"/>
      <c r="C23" s="98"/>
      <c r="D23" s="98"/>
      <c r="E23" s="98"/>
      <c r="F23" s="98"/>
      <c r="G23" s="351"/>
      <c r="H23" s="352"/>
      <c r="I23" s="352"/>
      <c r="J23" s="352"/>
      <c r="K23" s="352"/>
      <c r="L23" s="352"/>
      <c r="M23" s="353"/>
      <c r="N23" s="98"/>
      <c r="O23" s="333"/>
      <c r="P23" s="334"/>
      <c r="Q23" s="335"/>
      <c r="R23" s="91"/>
      <c r="S23" s="112"/>
      <c r="T23" s="112"/>
      <c r="U23" s="112"/>
      <c r="V23" s="112"/>
      <c r="W23" s="99"/>
      <c r="X23" s="92"/>
      <c r="Y23" s="92"/>
      <c r="Z23" s="92"/>
      <c r="AA23" s="92"/>
      <c r="AB23" s="92"/>
      <c r="AC23" s="92"/>
      <c r="AD23" s="92"/>
      <c r="AE23" s="92"/>
      <c r="AF23" s="92"/>
      <c r="AG23" s="330"/>
      <c r="AH23" s="331"/>
      <c r="AI23" s="332"/>
      <c r="AJ23" s="112"/>
      <c r="AK23" s="112"/>
      <c r="AL23" s="112"/>
      <c r="AM23" s="112"/>
      <c r="AN23" s="112"/>
      <c r="AP23" s="92"/>
      <c r="AQ23" s="259"/>
      <c r="AR23" s="260"/>
      <c r="AS23" s="260"/>
      <c r="AT23" s="260"/>
      <c r="AU23" s="260"/>
      <c r="AV23" s="260"/>
      <c r="AW23" s="261"/>
      <c r="AX23" s="92"/>
      <c r="AY23" s="330"/>
      <c r="AZ23" s="331"/>
      <c r="BA23" s="332"/>
      <c r="BB23" s="91"/>
      <c r="BG23" s="99"/>
      <c r="BH23" s="107"/>
      <c r="BI23" s="109"/>
      <c r="BJ23" s="92"/>
      <c r="BL23" s="105"/>
      <c r="BM23" s="105"/>
      <c r="BR23" s="91"/>
      <c r="BS23" s="99"/>
      <c r="BT23" s="91"/>
      <c r="BU23" s="91"/>
      <c r="BV23" s="98"/>
      <c r="BW23" s="98"/>
      <c r="BX23" s="91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</row>
    <row r="24" spans="2:103" ht="13.5" customHeight="1" thickBot="1">
      <c r="B24" s="100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Q24" s="91"/>
      <c r="R24" s="91"/>
      <c r="S24" s="92"/>
      <c r="T24" s="92"/>
      <c r="U24" s="92"/>
      <c r="V24" s="92"/>
      <c r="W24" s="99"/>
      <c r="X24" s="92"/>
      <c r="Y24" s="256">
        <v>14</v>
      </c>
      <c r="Z24" s="257"/>
      <c r="AA24" s="257"/>
      <c r="AB24" s="257"/>
      <c r="AC24" s="257"/>
      <c r="AD24" s="257"/>
      <c r="AE24" s="258"/>
      <c r="AF24" s="92"/>
      <c r="AG24" s="330"/>
      <c r="AH24" s="331"/>
      <c r="AI24" s="332"/>
      <c r="AJ24" s="112"/>
      <c r="AK24" s="112"/>
      <c r="AL24" s="112"/>
      <c r="AM24" s="112"/>
      <c r="AN24" s="112"/>
      <c r="AP24" s="92"/>
      <c r="AQ24" s="92"/>
      <c r="AR24" s="92"/>
      <c r="AS24" s="92"/>
      <c r="AT24" s="92"/>
      <c r="AU24" s="92"/>
      <c r="AV24" s="92"/>
      <c r="AW24" s="92"/>
      <c r="AX24" s="92"/>
      <c r="AY24" s="330"/>
      <c r="AZ24" s="331"/>
      <c r="BA24" s="332"/>
      <c r="BB24" s="91"/>
      <c r="BG24" s="99"/>
      <c r="BH24" s="107"/>
      <c r="BI24" s="109"/>
      <c r="BJ24" s="92"/>
      <c r="BL24" s="105"/>
      <c r="BM24" s="105"/>
      <c r="BT24" s="91"/>
      <c r="BU24" s="91"/>
      <c r="BV24" s="98"/>
      <c r="BW24" s="98"/>
      <c r="BX24" s="91"/>
      <c r="BY24" s="98"/>
      <c r="BZ24" s="98"/>
      <c r="CA24" s="98"/>
      <c r="CB24" s="98"/>
      <c r="CC24" s="98"/>
      <c r="CD24" s="98"/>
      <c r="CE24" s="105"/>
      <c r="CF24" s="105"/>
      <c r="CG24" s="105"/>
      <c r="CH24" s="105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</row>
    <row r="25" spans="2:103" ht="13.5" customHeight="1" thickBot="1">
      <c r="B25" s="100"/>
      <c r="C25" s="98"/>
      <c r="D25" s="98"/>
      <c r="E25" s="98"/>
      <c r="F25" s="98"/>
      <c r="G25" s="348">
        <v>3</v>
      </c>
      <c r="H25" s="349"/>
      <c r="I25" s="349"/>
      <c r="J25" s="349"/>
      <c r="K25" s="349"/>
      <c r="L25" s="349"/>
      <c r="M25" s="350"/>
      <c r="N25" s="98"/>
      <c r="O25" s="327" t="s">
        <v>132</v>
      </c>
      <c r="P25" s="328"/>
      <c r="Q25" s="329"/>
      <c r="R25" s="91"/>
      <c r="S25" s="112"/>
      <c r="T25" s="112"/>
      <c r="U25" s="112"/>
      <c r="V25" s="112"/>
      <c r="W25" s="99"/>
      <c r="X25" s="92"/>
      <c r="Y25" s="259"/>
      <c r="Z25" s="260"/>
      <c r="AA25" s="260"/>
      <c r="AB25" s="260"/>
      <c r="AC25" s="260"/>
      <c r="AD25" s="260"/>
      <c r="AE25" s="261"/>
      <c r="AF25" s="92"/>
      <c r="AG25" s="330"/>
      <c r="AH25" s="331"/>
      <c r="AI25" s="332"/>
      <c r="AJ25" s="112"/>
      <c r="AK25" s="112"/>
      <c r="AL25" s="112"/>
      <c r="AM25" s="112"/>
      <c r="AN25" s="112"/>
      <c r="AP25" s="92"/>
      <c r="AQ25" s="256">
        <v>26</v>
      </c>
      <c r="AR25" s="257"/>
      <c r="AS25" s="257"/>
      <c r="AT25" s="257"/>
      <c r="AU25" s="257"/>
      <c r="AV25" s="257"/>
      <c r="AW25" s="258"/>
      <c r="AX25" s="92"/>
      <c r="AY25" s="330"/>
      <c r="AZ25" s="331"/>
      <c r="BA25" s="332"/>
      <c r="BB25" s="91"/>
      <c r="BG25" s="99"/>
      <c r="BH25" s="107"/>
      <c r="BI25" s="109"/>
      <c r="BJ25" s="92"/>
      <c r="BL25" s="105"/>
      <c r="BM25" s="105"/>
      <c r="BT25" s="98"/>
      <c r="BU25" s="98"/>
      <c r="BV25" s="98"/>
      <c r="BW25" s="98"/>
      <c r="BX25" s="91"/>
      <c r="BY25" s="98"/>
      <c r="BZ25" s="98"/>
      <c r="CA25" s="98"/>
      <c r="CB25" s="98"/>
      <c r="CC25" s="98"/>
      <c r="CD25" s="98"/>
      <c r="CE25" s="105"/>
      <c r="CF25" s="105"/>
      <c r="CG25" s="105"/>
      <c r="CH25" s="105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</row>
    <row r="26" spans="2:103" ht="13.5" customHeight="1" thickBot="1">
      <c r="B26" s="100"/>
      <c r="C26" s="98"/>
      <c r="D26" s="98"/>
      <c r="E26" s="98"/>
      <c r="F26" s="98"/>
      <c r="G26" s="351"/>
      <c r="H26" s="352"/>
      <c r="I26" s="352"/>
      <c r="J26" s="352"/>
      <c r="K26" s="352"/>
      <c r="L26" s="352"/>
      <c r="M26" s="353"/>
      <c r="N26" s="98"/>
      <c r="O26" s="330"/>
      <c r="P26" s="331"/>
      <c r="Q26" s="332"/>
      <c r="R26" s="91"/>
      <c r="S26" s="112"/>
      <c r="T26" s="112"/>
      <c r="U26" s="112"/>
      <c r="V26" s="112"/>
      <c r="W26" s="99"/>
      <c r="X26" s="92"/>
      <c r="Y26" s="92"/>
      <c r="Z26" s="92"/>
      <c r="AA26" s="92"/>
      <c r="AB26" s="92"/>
      <c r="AC26" s="92"/>
      <c r="AD26" s="92"/>
      <c r="AE26" s="92"/>
      <c r="AF26" s="92"/>
      <c r="AG26" s="330"/>
      <c r="AH26" s="331"/>
      <c r="AI26" s="332"/>
      <c r="AJ26" s="92"/>
      <c r="AK26" s="92"/>
      <c r="AL26" s="92"/>
      <c r="AM26" s="92"/>
      <c r="AN26" s="92"/>
      <c r="AP26" s="92"/>
      <c r="AQ26" s="259"/>
      <c r="AR26" s="260"/>
      <c r="AS26" s="260"/>
      <c r="AT26" s="260"/>
      <c r="AU26" s="260"/>
      <c r="AV26" s="260"/>
      <c r="AW26" s="261"/>
      <c r="AX26" s="92"/>
      <c r="AY26" s="333"/>
      <c r="AZ26" s="334"/>
      <c r="BA26" s="335"/>
      <c r="BB26" s="91"/>
      <c r="BG26" s="99"/>
      <c r="BH26" s="110"/>
      <c r="BI26" s="109"/>
      <c r="BJ26" s="92"/>
      <c r="BL26" s="91"/>
      <c r="BM26" s="98"/>
      <c r="BP26" s="99"/>
      <c r="BT26" s="98"/>
      <c r="BU26" s="98"/>
      <c r="BV26" s="98"/>
      <c r="BW26" s="98"/>
      <c r="BX26" s="91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</row>
    <row r="27" spans="2:103" ht="13.5" customHeight="1" thickBot="1">
      <c r="B27" s="10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330"/>
      <c r="P27" s="331"/>
      <c r="Q27" s="332"/>
      <c r="R27" s="112"/>
      <c r="S27" s="112"/>
      <c r="T27" s="112"/>
      <c r="U27" s="112"/>
      <c r="V27" s="112"/>
      <c r="W27" s="99"/>
      <c r="X27" s="92"/>
      <c r="Y27" s="256">
        <v>15</v>
      </c>
      <c r="Z27" s="257"/>
      <c r="AA27" s="257"/>
      <c r="AB27" s="257"/>
      <c r="AC27" s="257"/>
      <c r="AD27" s="257"/>
      <c r="AE27" s="258"/>
      <c r="AF27" s="92"/>
      <c r="AG27" s="330"/>
      <c r="AH27" s="331"/>
      <c r="AI27" s="332"/>
      <c r="AJ27" s="112"/>
      <c r="AK27" s="112"/>
      <c r="AL27" s="112"/>
      <c r="AM27" s="112"/>
      <c r="AN27" s="112"/>
      <c r="AP27" s="92"/>
      <c r="AQ27" s="92"/>
      <c r="AR27" s="92"/>
      <c r="AS27" s="92"/>
      <c r="AT27" s="92"/>
      <c r="AU27" s="92"/>
      <c r="AV27" s="92"/>
      <c r="AW27" s="92"/>
      <c r="AX27" s="92"/>
      <c r="BG27" s="99"/>
      <c r="BH27" s="110"/>
      <c r="BI27" s="109"/>
      <c r="BJ27" s="92"/>
      <c r="BP27" s="98"/>
      <c r="BT27" s="98"/>
      <c r="BU27" s="98"/>
      <c r="BV27" s="98"/>
      <c r="BW27" s="98"/>
      <c r="BX27" s="91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108"/>
      <c r="CN27" s="108"/>
      <c r="CO27" s="108"/>
      <c r="CP27" s="108"/>
      <c r="CQ27" s="108"/>
      <c r="CR27" s="108"/>
      <c r="CS27" s="98"/>
      <c r="CT27" s="98"/>
      <c r="CU27" s="98"/>
      <c r="CV27" s="98"/>
      <c r="CW27" s="98"/>
      <c r="CX27" s="98"/>
      <c r="CY27" s="98"/>
    </row>
    <row r="28" spans="2:103" ht="13.5" customHeight="1" thickBot="1">
      <c r="B28" s="100"/>
      <c r="C28" s="98"/>
      <c r="D28" s="98"/>
      <c r="E28" s="98"/>
      <c r="F28" s="98"/>
      <c r="G28" s="348">
        <v>4</v>
      </c>
      <c r="H28" s="349"/>
      <c r="I28" s="349"/>
      <c r="J28" s="349"/>
      <c r="K28" s="349"/>
      <c r="L28" s="349"/>
      <c r="M28" s="350"/>
      <c r="N28" s="98"/>
      <c r="O28" s="330"/>
      <c r="P28" s="331"/>
      <c r="Q28" s="332"/>
      <c r="R28" s="112"/>
      <c r="S28" s="112"/>
      <c r="T28" s="112"/>
      <c r="U28" s="112"/>
      <c r="V28" s="112"/>
      <c r="W28" s="99"/>
      <c r="X28" s="92"/>
      <c r="Y28" s="259"/>
      <c r="Z28" s="260"/>
      <c r="AA28" s="260"/>
      <c r="AB28" s="260"/>
      <c r="AC28" s="260"/>
      <c r="AD28" s="260"/>
      <c r="AE28" s="261"/>
      <c r="AF28" s="92"/>
      <c r="AG28" s="333"/>
      <c r="AH28" s="334"/>
      <c r="AI28" s="335"/>
      <c r="AJ28" s="112"/>
      <c r="AK28" s="112"/>
      <c r="AL28" s="112"/>
      <c r="AM28" s="112"/>
      <c r="AN28" s="112"/>
      <c r="AP28" s="92"/>
      <c r="AQ28" s="256">
        <v>27</v>
      </c>
      <c r="AR28" s="257"/>
      <c r="AS28" s="257"/>
      <c r="AT28" s="257"/>
      <c r="AU28" s="257"/>
      <c r="AV28" s="257"/>
      <c r="AW28" s="258"/>
      <c r="AX28" s="92"/>
      <c r="AY28" s="327" t="s">
        <v>141</v>
      </c>
      <c r="AZ28" s="328"/>
      <c r="BA28" s="329"/>
      <c r="BG28" s="99"/>
      <c r="BH28" s="110"/>
      <c r="BI28" s="109"/>
      <c r="BJ28" s="92"/>
      <c r="BP28" s="98"/>
      <c r="BT28" s="98"/>
      <c r="BU28" s="98"/>
      <c r="BV28" s="98"/>
      <c r="BW28" s="98"/>
      <c r="BX28" s="91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108"/>
      <c r="CN28" s="108"/>
      <c r="CO28" s="108"/>
      <c r="CP28" s="108"/>
      <c r="CQ28" s="108"/>
      <c r="CR28" s="108"/>
      <c r="CS28" s="98"/>
      <c r="CT28" s="98"/>
      <c r="CU28" s="98"/>
      <c r="CV28" s="98"/>
      <c r="CW28" s="98"/>
      <c r="CX28" s="98"/>
      <c r="CY28" s="98"/>
    </row>
    <row r="29" spans="2:103" ht="13.5" customHeight="1" thickBot="1">
      <c r="B29" s="100"/>
      <c r="C29" s="98"/>
      <c r="D29" s="98"/>
      <c r="E29" s="98"/>
      <c r="F29" s="98"/>
      <c r="G29" s="351"/>
      <c r="H29" s="352"/>
      <c r="I29" s="352"/>
      <c r="J29" s="352"/>
      <c r="K29" s="352"/>
      <c r="L29" s="352"/>
      <c r="M29" s="353"/>
      <c r="N29" s="98"/>
      <c r="O29" s="330"/>
      <c r="P29" s="331"/>
      <c r="Q29" s="332"/>
      <c r="R29" s="112"/>
      <c r="S29" s="112"/>
      <c r="T29" s="112"/>
      <c r="U29" s="112"/>
      <c r="V29" s="112"/>
      <c r="W29" s="99"/>
      <c r="X29" s="92"/>
      <c r="Y29" s="92"/>
      <c r="Z29" s="92"/>
      <c r="AA29" s="92"/>
      <c r="AB29" s="92"/>
      <c r="AC29" s="92"/>
      <c r="AD29" s="92"/>
      <c r="AE29" s="92"/>
      <c r="AF29" s="92"/>
      <c r="AG29" s="91"/>
      <c r="AH29" s="91"/>
      <c r="AI29" s="112"/>
      <c r="AJ29" s="112"/>
      <c r="AK29" s="112"/>
      <c r="AL29" s="112"/>
      <c r="AM29" s="112"/>
      <c r="AN29" s="112"/>
      <c r="AP29" s="92"/>
      <c r="AQ29" s="259"/>
      <c r="AR29" s="260"/>
      <c r="AS29" s="260"/>
      <c r="AT29" s="260"/>
      <c r="AU29" s="260"/>
      <c r="AV29" s="260"/>
      <c r="AW29" s="261"/>
      <c r="AX29" s="92"/>
      <c r="AY29" s="330"/>
      <c r="AZ29" s="331"/>
      <c r="BA29" s="332"/>
      <c r="BG29" s="99"/>
      <c r="BH29" s="110"/>
      <c r="BI29" s="109"/>
      <c r="BJ29" s="92"/>
      <c r="BP29" s="108"/>
      <c r="BT29" s="98"/>
      <c r="BU29" s="98"/>
      <c r="BV29" s="98"/>
      <c r="BW29" s="98"/>
      <c r="BX29" s="91"/>
      <c r="BY29" s="91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</row>
    <row r="30" spans="2:103" ht="13.5" customHeight="1" thickBot="1">
      <c r="B30" s="10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330"/>
      <c r="P30" s="331"/>
      <c r="Q30" s="332"/>
      <c r="R30" s="98"/>
      <c r="S30" s="98"/>
      <c r="T30" s="98"/>
      <c r="U30" s="98"/>
      <c r="V30" s="98"/>
      <c r="W30" s="98"/>
      <c r="X30" s="92"/>
      <c r="Y30" s="256">
        <v>16</v>
      </c>
      <c r="Z30" s="257"/>
      <c r="AA30" s="257"/>
      <c r="AB30" s="257"/>
      <c r="AC30" s="257"/>
      <c r="AD30" s="257"/>
      <c r="AE30" s="258"/>
      <c r="AF30" s="92"/>
      <c r="AG30" s="327" t="s">
        <v>133</v>
      </c>
      <c r="AH30" s="328"/>
      <c r="AI30" s="329"/>
      <c r="AJ30" s="112"/>
      <c r="AK30" s="112"/>
      <c r="AL30" s="112"/>
      <c r="AM30" s="112"/>
      <c r="AN30" s="112"/>
      <c r="AP30" s="92"/>
      <c r="AQ30" s="92"/>
      <c r="AR30" s="92"/>
      <c r="AS30" s="92"/>
      <c r="AT30" s="92"/>
      <c r="AU30" s="92"/>
      <c r="AV30" s="92"/>
      <c r="AW30" s="92"/>
      <c r="AX30" s="92"/>
      <c r="AY30" s="330"/>
      <c r="AZ30" s="331"/>
      <c r="BA30" s="332"/>
      <c r="BC30" s="98"/>
      <c r="BD30" s="98"/>
      <c r="BE30" s="98"/>
      <c r="BF30" s="98"/>
      <c r="BG30" s="98"/>
      <c r="BH30" s="98"/>
      <c r="BI30" s="109"/>
      <c r="BJ30" s="92"/>
      <c r="BT30" s="98"/>
      <c r="BU30" s="98"/>
      <c r="BV30" s="98"/>
      <c r="BW30" s="98"/>
      <c r="BX30" s="91"/>
      <c r="BY30" s="91"/>
      <c r="BZ30" s="98"/>
      <c r="CA30" s="98"/>
      <c r="CB30" s="138"/>
      <c r="CC30" s="13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1"/>
      <c r="CW30" s="91"/>
      <c r="CX30" s="98"/>
      <c r="CY30" s="98"/>
    </row>
    <row r="31" spans="2:103" ht="13.5" customHeight="1" thickBot="1">
      <c r="B31" s="109"/>
      <c r="C31" s="92"/>
      <c r="D31" s="92"/>
      <c r="E31" s="92"/>
      <c r="F31" s="92"/>
      <c r="G31" s="256">
        <v>5</v>
      </c>
      <c r="H31" s="257"/>
      <c r="I31" s="257"/>
      <c r="J31" s="257"/>
      <c r="K31" s="257"/>
      <c r="L31" s="257"/>
      <c r="M31" s="258"/>
      <c r="N31" s="92"/>
      <c r="O31" s="330"/>
      <c r="P31" s="331"/>
      <c r="Q31" s="332"/>
      <c r="R31" s="112"/>
      <c r="S31" s="112"/>
      <c r="T31" s="112"/>
      <c r="U31" s="112"/>
      <c r="V31" s="112"/>
      <c r="W31" s="98"/>
      <c r="X31" s="92"/>
      <c r="Y31" s="259"/>
      <c r="Z31" s="260"/>
      <c r="AA31" s="260"/>
      <c r="AB31" s="260"/>
      <c r="AC31" s="260"/>
      <c r="AD31" s="260"/>
      <c r="AE31" s="261"/>
      <c r="AF31" s="92"/>
      <c r="AG31" s="330"/>
      <c r="AH31" s="331"/>
      <c r="AI31" s="332"/>
      <c r="AJ31" s="112"/>
      <c r="AK31" s="112"/>
      <c r="AL31" s="112"/>
      <c r="AM31" s="112"/>
      <c r="AN31" s="112"/>
      <c r="AP31" s="92"/>
      <c r="AQ31" s="256">
        <v>28</v>
      </c>
      <c r="AR31" s="257"/>
      <c r="AS31" s="257"/>
      <c r="AT31" s="257"/>
      <c r="AU31" s="257"/>
      <c r="AV31" s="257"/>
      <c r="AW31" s="258"/>
      <c r="AX31" s="92"/>
      <c r="AY31" s="330"/>
      <c r="AZ31" s="331"/>
      <c r="BA31" s="332"/>
      <c r="BC31" s="108"/>
      <c r="BD31" s="108"/>
      <c r="BE31" s="98"/>
      <c r="BF31" s="98"/>
      <c r="BG31" s="98"/>
      <c r="BH31" s="92"/>
      <c r="BI31" s="109"/>
      <c r="BJ31" s="92"/>
      <c r="BT31" s="98"/>
      <c r="BU31" s="98"/>
      <c r="BV31" s="98"/>
      <c r="BW31" s="98"/>
      <c r="BX31" s="98"/>
      <c r="BY31" s="98"/>
      <c r="BZ31" s="98"/>
      <c r="CA31" s="98"/>
      <c r="CB31" s="138"/>
      <c r="CC31" s="13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1"/>
      <c r="CW31" s="91"/>
      <c r="CX31" s="98"/>
      <c r="CY31" s="98"/>
    </row>
    <row r="32" spans="2:103" ht="13.5" customHeight="1" thickBot="1">
      <c r="B32" s="109"/>
      <c r="C32" s="92"/>
      <c r="D32" s="92"/>
      <c r="E32" s="92"/>
      <c r="F32" s="92"/>
      <c r="G32" s="259"/>
      <c r="H32" s="260"/>
      <c r="I32" s="260"/>
      <c r="J32" s="260"/>
      <c r="K32" s="260"/>
      <c r="L32" s="260"/>
      <c r="M32" s="261"/>
      <c r="N32" s="92"/>
      <c r="O32" s="333"/>
      <c r="P32" s="334"/>
      <c r="Q32" s="335"/>
      <c r="R32" s="112"/>
      <c r="S32" s="112"/>
      <c r="T32" s="112"/>
      <c r="U32" s="112"/>
      <c r="V32" s="112"/>
      <c r="W32" s="98"/>
      <c r="X32" s="92"/>
      <c r="Y32" s="92"/>
      <c r="Z32" s="92"/>
      <c r="AA32" s="92"/>
      <c r="AB32" s="92"/>
      <c r="AC32" s="92"/>
      <c r="AD32" s="92"/>
      <c r="AE32" s="92"/>
      <c r="AF32" s="92"/>
      <c r="AG32" s="330"/>
      <c r="AH32" s="331"/>
      <c r="AI32" s="332"/>
      <c r="AL32" s="98"/>
      <c r="AN32" s="92"/>
      <c r="AO32" s="92"/>
      <c r="AP32" s="92"/>
      <c r="AQ32" s="259"/>
      <c r="AR32" s="260"/>
      <c r="AS32" s="260"/>
      <c r="AT32" s="260"/>
      <c r="AU32" s="260"/>
      <c r="AV32" s="260"/>
      <c r="AW32" s="261"/>
      <c r="AX32" s="92"/>
      <c r="AY32" s="330"/>
      <c r="AZ32" s="331"/>
      <c r="BA32" s="332"/>
      <c r="BC32" s="108"/>
      <c r="BD32" s="108"/>
      <c r="BE32" s="98"/>
      <c r="BF32" s="98"/>
      <c r="BG32" s="98"/>
      <c r="BH32" s="110"/>
      <c r="BI32" s="109"/>
      <c r="BT32" s="98"/>
      <c r="BU32" s="98"/>
      <c r="BV32" s="98"/>
      <c r="BW32" s="98"/>
      <c r="BX32" s="98"/>
      <c r="BY32" s="98"/>
      <c r="BZ32" s="98"/>
      <c r="CA32" s="98"/>
      <c r="CB32" s="138"/>
      <c r="CC32" s="13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1"/>
      <c r="CW32" s="91"/>
      <c r="CX32" s="98"/>
      <c r="CY32" s="98"/>
    </row>
    <row r="33" spans="2:103" ht="13.5" customHeight="1" thickBot="1">
      <c r="B33" s="10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1"/>
      <c r="P33" s="91"/>
      <c r="Q33" s="112"/>
      <c r="R33" s="112"/>
      <c r="S33" s="112"/>
      <c r="T33" s="112"/>
      <c r="U33" s="112"/>
      <c r="V33" s="112"/>
      <c r="W33" s="98"/>
      <c r="X33" s="92"/>
      <c r="Y33" s="256">
        <v>17</v>
      </c>
      <c r="Z33" s="257"/>
      <c r="AA33" s="257"/>
      <c r="AB33" s="257"/>
      <c r="AC33" s="257"/>
      <c r="AD33" s="257"/>
      <c r="AE33" s="258"/>
      <c r="AF33" s="92"/>
      <c r="AG33" s="330"/>
      <c r="AH33" s="331"/>
      <c r="AI33" s="332"/>
      <c r="AJ33" s="111"/>
      <c r="AK33" s="111"/>
      <c r="AL33" s="111"/>
      <c r="AP33" s="92"/>
      <c r="AQ33" s="92"/>
      <c r="AR33" s="92"/>
      <c r="AS33" s="92"/>
      <c r="AT33" s="92"/>
      <c r="AU33" s="92"/>
      <c r="AV33" s="92"/>
      <c r="AW33" s="92"/>
      <c r="AX33" s="92"/>
      <c r="AY33" s="330"/>
      <c r="AZ33" s="331"/>
      <c r="BA33" s="332"/>
      <c r="BC33" s="98"/>
      <c r="BD33" s="98"/>
      <c r="BE33" s="98"/>
      <c r="BF33" s="98"/>
      <c r="BG33" s="98"/>
      <c r="BH33" s="110"/>
      <c r="BI33" s="109"/>
      <c r="BT33" s="98"/>
      <c r="BU33" s="98"/>
      <c r="BV33" s="98"/>
      <c r="BW33" s="98"/>
      <c r="BX33" s="91"/>
      <c r="BY33" s="91"/>
      <c r="BZ33" s="98"/>
      <c r="CA33" s="98"/>
      <c r="CB33" s="138"/>
      <c r="CC33" s="13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1"/>
      <c r="CW33" s="91"/>
      <c r="CX33" s="98"/>
      <c r="CY33" s="98"/>
    </row>
    <row r="34" spans="2:103" ht="13.5" customHeight="1" thickBot="1">
      <c r="B34" s="109"/>
      <c r="C34" s="92"/>
      <c r="D34" s="92"/>
      <c r="E34" s="92"/>
      <c r="F34" s="92"/>
      <c r="G34" s="256">
        <v>6</v>
      </c>
      <c r="H34" s="257"/>
      <c r="I34" s="257"/>
      <c r="J34" s="257"/>
      <c r="K34" s="257"/>
      <c r="L34" s="257"/>
      <c r="M34" s="258"/>
      <c r="N34" s="92"/>
      <c r="O34" s="327" t="s">
        <v>134</v>
      </c>
      <c r="P34" s="328"/>
      <c r="Q34" s="329"/>
      <c r="S34" s="112"/>
      <c r="T34" s="112"/>
      <c r="U34" s="112"/>
      <c r="V34" s="112"/>
      <c r="W34" s="105"/>
      <c r="X34" s="92"/>
      <c r="Y34" s="259"/>
      <c r="Z34" s="260"/>
      <c r="AA34" s="260"/>
      <c r="AB34" s="260"/>
      <c r="AC34" s="260"/>
      <c r="AD34" s="260"/>
      <c r="AE34" s="261"/>
      <c r="AF34" s="92"/>
      <c r="AG34" s="333"/>
      <c r="AH34" s="334"/>
      <c r="AI34" s="335"/>
      <c r="AJ34" s="111"/>
      <c r="AK34" s="111"/>
      <c r="AL34" s="111"/>
      <c r="AP34" s="92"/>
      <c r="AQ34" s="256">
        <v>29</v>
      </c>
      <c r="AR34" s="257"/>
      <c r="AS34" s="257"/>
      <c r="AT34" s="257"/>
      <c r="AU34" s="257"/>
      <c r="AV34" s="257"/>
      <c r="AW34" s="258"/>
      <c r="AX34" s="92"/>
      <c r="AY34" s="330"/>
      <c r="AZ34" s="331"/>
      <c r="BA34" s="332"/>
      <c r="BC34" s="105"/>
      <c r="BD34" s="105"/>
      <c r="BE34" s="105"/>
      <c r="BF34" s="105"/>
      <c r="BG34" s="105"/>
      <c r="BH34" s="110"/>
      <c r="BI34" s="109"/>
      <c r="BT34" s="98"/>
      <c r="BU34" s="98"/>
      <c r="BV34" s="98"/>
      <c r="BW34" s="98"/>
      <c r="BX34" s="91"/>
      <c r="BY34" s="91"/>
      <c r="BZ34" s="98"/>
      <c r="CA34" s="98"/>
      <c r="CB34" s="138"/>
      <c r="CC34" s="13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1"/>
      <c r="CW34" s="91"/>
      <c r="CX34" s="98"/>
      <c r="CY34" s="98"/>
    </row>
    <row r="35" spans="2:103" ht="13.5" customHeight="1" thickBot="1">
      <c r="B35" s="109"/>
      <c r="C35" s="92"/>
      <c r="D35" s="92"/>
      <c r="E35" s="92"/>
      <c r="F35" s="92"/>
      <c r="G35" s="259"/>
      <c r="H35" s="260"/>
      <c r="I35" s="260"/>
      <c r="J35" s="260"/>
      <c r="K35" s="260"/>
      <c r="L35" s="260"/>
      <c r="M35" s="261"/>
      <c r="N35" s="92"/>
      <c r="O35" s="330"/>
      <c r="P35" s="331"/>
      <c r="Q35" s="332"/>
      <c r="S35" s="112"/>
      <c r="T35" s="112"/>
      <c r="U35" s="112"/>
      <c r="V35" s="112"/>
      <c r="W35" s="105"/>
      <c r="X35" s="92"/>
      <c r="Y35" s="92"/>
      <c r="Z35" s="92"/>
      <c r="AA35" s="92"/>
      <c r="AB35" s="92"/>
      <c r="AC35" s="92"/>
      <c r="AD35" s="92"/>
      <c r="AE35" s="92"/>
      <c r="AF35" s="92"/>
      <c r="AP35" s="92"/>
      <c r="AQ35" s="259"/>
      <c r="AR35" s="260"/>
      <c r="AS35" s="260"/>
      <c r="AT35" s="260"/>
      <c r="AU35" s="260"/>
      <c r="AV35" s="260"/>
      <c r="AW35" s="261"/>
      <c r="AX35" s="92"/>
      <c r="AY35" s="333"/>
      <c r="AZ35" s="334"/>
      <c r="BA35" s="335"/>
      <c r="BC35" s="105"/>
      <c r="BD35" s="105"/>
      <c r="BE35" s="105"/>
      <c r="BF35" s="105"/>
      <c r="BG35" s="105"/>
      <c r="BH35" s="107"/>
      <c r="BI35" s="109"/>
      <c r="BK35" s="112"/>
      <c r="BL35" s="98"/>
      <c r="BM35" s="98"/>
      <c r="BT35" s="98"/>
      <c r="BU35" s="98"/>
      <c r="BV35" s="98"/>
      <c r="BW35" s="98"/>
      <c r="BX35" s="91"/>
      <c r="BY35" s="91"/>
      <c r="BZ35" s="98"/>
      <c r="CA35" s="98"/>
      <c r="CB35" s="138"/>
      <c r="CC35" s="13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1"/>
      <c r="CW35" s="91"/>
      <c r="CX35" s="98"/>
      <c r="CY35" s="98"/>
    </row>
    <row r="36" spans="2:103" ht="13.5" customHeight="1" thickBot="1">
      <c r="B36" s="109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330"/>
      <c r="P36" s="331"/>
      <c r="Q36" s="332"/>
      <c r="S36" s="92"/>
      <c r="T36" s="92"/>
      <c r="U36" s="92"/>
      <c r="V36" s="92"/>
      <c r="W36" s="99"/>
      <c r="X36" s="92"/>
      <c r="Y36" s="256">
        <v>18</v>
      </c>
      <c r="Z36" s="257"/>
      <c r="AA36" s="257"/>
      <c r="AB36" s="257"/>
      <c r="AC36" s="257"/>
      <c r="AD36" s="257"/>
      <c r="AE36" s="258"/>
      <c r="AF36" s="92"/>
      <c r="AG36" s="327" t="s">
        <v>135</v>
      </c>
      <c r="AH36" s="328"/>
      <c r="AI36" s="329"/>
      <c r="AJ36" s="91"/>
      <c r="AP36" s="92"/>
      <c r="AQ36" s="92"/>
      <c r="AR36" s="92"/>
      <c r="AS36" s="92"/>
      <c r="AT36" s="92"/>
      <c r="AU36" s="92"/>
      <c r="AV36" s="92"/>
      <c r="AW36" s="92"/>
      <c r="AX36" s="92"/>
      <c r="BC36" s="99"/>
      <c r="BD36" s="99"/>
      <c r="BE36" s="99"/>
      <c r="BF36" s="99"/>
      <c r="BG36" s="99"/>
      <c r="BH36" s="107"/>
      <c r="BI36" s="109"/>
      <c r="BK36" s="112"/>
      <c r="BL36" s="98"/>
      <c r="BM36" s="98"/>
      <c r="BT36" s="98"/>
      <c r="BU36" s="98"/>
      <c r="BV36" s="98"/>
      <c r="BW36" s="98"/>
      <c r="BX36" s="91"/>
      <c r="BY36" s="91"/>
      <c r="BZ36" s="98"/>
      <c r="CA36" s="98"/>
      <c r="CB36" s="138"/>
      <c r="CC36" s="13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1"/>
      <c r="CW36" s="91"/>
      <c r="CX36" s="98"/>
      <c r="CY36" s="98"/>
    </row>
    <row r="37" spans="2:103" ht="13.5" customHeight="1" thickBot="1">
      <c r="B37" s="109"/>
      <c r="C37" s="92"/>
      <c r="D37" s="92"/>
      <c r="E37" s="92"/>
      <c r="F37" s="92"/>
      <c r="G37" s="256">
        <v>7</v>
      </c>
      <c r="H37" s="257"/>
      <c r="I37" s="257"/>
      <c r="J37" s="257"/>
      <c r="K37" s="257"/>
      <c r="L37" s="257"/>
      <c r="M37" s="258"/>
      <c r="N37" s="92"/>
      <c r="O37" s="330"/>
      <c r="P37" s="331"/>
      <c r="Q37" s="332"/>
      <c r="S37" s="112"/>
      <c r="T37" s="112"/>
      <c r="U37" s="112"/>
      <c r="V37" s="112"/>
      <c r="W37" s="99"/>
      <c r="X37" s="92"/>
      <c r="Y37" s="259"/>
      <c r="Z37" s="260"/>
      <c r="AA37" s="260"/>
      <c r="AB37" s="260"/>
      <c r="AC37" s="260"/>
      <c r="AD37" s="260"/>
      <c r="AE37" s="261"/>
      <c r="AF37" s="92"/>
      <c r="AG37" s="330"/>
      <c r="AH37" s="331"/>
      <c r="AI37" s="332"/>
      <c r="AJ37" s="91"/>
      <c r="AP37" s="92"/>
      <c r="AQ37" s="256">
        <v>30</v>
      </c>
      <c r="AR37" s="257"/>
      <c r="AS37" s="257"/>
      <c r="AT37" s="257"/>
      <c r="AU37" s="257"/>
      <c r="AV37" s="257"/>
      <c r="AW37" s="258"/>
      <c r="AX37" s="92"/>
      <c r="AY37" s="327" t="s">
        <v>142</v>
      </c>
      <c r="AZ37" s="328"/>
      <c r="BA37" s="329"/>
      <c r="BC37" s="99"/>
      <c r="BD37" s="99"/>
      <c r="BE37" s="99"/>
      <c r="BF37" s="99"/>
      <c r="BG37" s="99"/>
      <c r="BH37" s="107"/>
      <c r="BI37" s="109"/>
      <c r="BK37" s="112"/>
      <c r="BL37" s="98"/>
      <c r="BM37" s="98"/>
      <c r="BT37" s="98"/>
      <c r="BU37" s="98"/>
      <c r="BV37" s="98"/>
      <c r="BW37" s="98"/>
      <c r="BX37" s="91"/>
      <c r="BY37" s="91"/>
      <c r="BZ37" s="98"/>
      <c r="CA37" s="98"/>
      <c r="CB37" s="138"/>
      <c r="CC37" s="138"/>
      <c r="CD37" s="98"/>
      <c r="CE37" s="98"/>
      <c r="CF37" s="98"/>
      <c r="CG37" s="98"/>
      <c r="CH37" s="98"/>
      <c r="CI37" s="105"/>
      <c r="CJ37" s="105"/>
      <c r="CK37" s="105"/>
      <c r="CL37" s="105"/>
      <c r="CM37" s="98"/>
      <c r="CN37" s="98"/>
      <c r="CO37" s="98"/>
      <c r="CP37" s="98"/>
      <c r="CQ37" s="98"/>
      <c r="CR37" s="98"/>
      <c r="CS37" s="98"/>
      <c r="CT37" s="98"/>
      <c r="CU37" s="98"/>
      <c r="CV37" s="91"/>
      <c r="CW37" s="91"/>
      <c r="CX37" s="98"/>
      <c r="CY37" s="98"/>
    </row>
    <row r="38" spans="2:103" ht="13.5" customHeight="1" thickBot="1">
      <c r="B38" s="109"/>
      <c r="C38" s="92"/>
      <c r="D38" s="92"/>
      <c r="E38" s="92"/>
      <c r="F38" s="92"/>
      <c r="G38" s="259"/>
      <c r="H38" s="260"/>
      <c r="I38" s="260"/>
      <c r="J38" s="260"/>
      <c r="K38" s="260"/>
      <c r="L38" s="260"/>
      <c r="M38" s="261"/>
      <c r="N38" s="92"/>
      <c r="O38" s="333"/>
      <c r="P38" s="334"/>
      <c r="Q38" s="335"/>
      <c r="S38" s="112"/>
      <c r="T38" s="112"/>
      <c r="U38" s="112"/>
      <c r="V38" s="112"/>
      <c r="W38" s="99"/>
      <c r="X38" s="92"/>
      <c r="Y38" s="92"/>
      <c r="Z38" s="92"/>
      <c r="AA38" s="92"/>
      <c r="AB38" s="92"/>
      <c r="AC38" s="92"/>
      <c r="AD38" s="92"/>
      <c r="AE38" s="92"/>
      <c r="AF38" s="92"/>
      <c r="AG38" s="330"/>
      <c r="AH38" s="331"/>
      <c r="AI38" s="332"/>
      <c r="AJ38" s="91"/>
      <c r="AP38" s="92"/>
      <c r="AQ38" s="259"/>
      <c r="AR38" s="260"/>
      <c r="AS38" s="260"/>
      <c r="AT38" s="260"/>
      <c r="AU38" s="260"/>
      <c r="AV38" s="260"/>
      <c r="AW38" s="261"/>
      <c r="AX38" s="92"/>
      <c r="AY38" s="330"/>
      <c r="AZ38" s="331"/>
      <c r="BA38" s="332"/>
      <c r="BC38" s="99"/>
      <c r="BD38" s="99"/>
      <c r="BE38" s="99"/>
      <c r="BF38" s="99"/>
      <c r="BG38" s="99"/>
      <c r="BH38" s="110"/>
      <c r="BI38" s="109"/>
      <c r="BK38" s="112"/>
      <c r="BL38" s="98"/>
      <c r="BM38" s="98"/>
      <c r="BP38" s="91"/>
      <c r="BT38" s="98"/>
      <c r="BU38" s="98"/>
      <c r="BV38" s="98"/>
      <c r="BW38" s="98"/>
      <c r="BX38" s="91"/>
      <c r="BY38" s="91"/>
      <c r="BZ38" s="98"/>
      <c r="CA38" s="98"/>
      <c r="CB38" s="98"/>
      <c r="CC38" s="98"/>
      <c r="CD38" s="98"/>
      <c r="CE38" s="98"/>
      <c r="CF38" s="98"/>
      <c r="CG38" s="98"/>
      <c r="CH38" s="98"/>
      <c r="CI38" s="105"/>
      <c r="CJ38" s="105"/>
      <c r="CK38" s="105"/>
      <c r="CL38" s="105"/>
      <c r="CM38" s="105"/>
      <c r="CN38" s="105"/>
      <c r="CO38" s="105"/>
      <c r="CP38" s="105"/>
      <c r="CQ38" s="105"/>
      <c r="CR38" s="98"/>
      <c r="CS38" s="98"/>
      <c r="CT38" s="98"/>
      <c r="CU38" s="98"/>
      <c r="CV38" s="91"/>
      <c r="CW38" s="91"/>
      <c r="CX38" s="98"/>
      <c r="CY38" s="98"/>
    </row>
    <row r="39" spans="2:103" ht="13.5" customHeight="1" thickBot="1">
      <c r="B39" s="109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S39" s="112"/>
      <c r="T39" s="112"/>
      <c r="U39" s="112"/>
      <c r="V39" s="112"/>
      <c r="W39" s="99"/>
      <c r="X39" s="92"/>
      <c r="Y39" s="256">
        <v>19</v>
      </c>
      <c r="Z39" s="257"/>
      <c r="AA39" s="257"/>
      <c r="AB39" s="257"/>
      <c r="AC39" s="257"/>
      <c r="AD39" s="257"/>
      <c r="AE39" s="258"/>
      <c r="AF39" s="92"/>
      <c r="AG39" s="330"/>
      <c r="AH39" s="331"/>
      <c r="AI39" s="332"/>
      <c r="AJ39" s="91"/>
      <c r="AP39" s="92"/>
      <c r="AQ39" s="92"/>
      <c r="AR39" s="92"/>
      <c r="AS39" s="92"/>
      <c r="AT39" s="92"/>
      <c r="AU39" s="92"/>
      <c r="AV39" s="92"/>
      <c r="AW39" s="92"/>
      <c r="AX39" s="92"/>
      <c r="AY39" s="330"/>
      <c r="AZ39" s="331"/>
      <c r="BA39" s="332"/>
      <c r="BC39" s="99"/>
      <c r="BD39" s="99"/>
      <c r="BE39" s="99"/>
      <c r="BF39" s="99"/>
      <c r="BG39" s="99"/>
      <c r="BH39" s="110"/>
      <c r="BI39" s="109"/>
      <c r="BL39" s="98"/>
      <c r="BM39" s="98"/>
      <c r="BP39" s="98"/>
      <c r="BT39" s="98"/>
      <c r="BU39" s="98"/>
      <c r="BV39" s="98"/>
      <c r="BW39" s="98"/>
      <c r="BX39" s="91"/>
      <c r="BY39" s="91"/>
      <c r="BZ39" s="98"/>
      <c r="CA39" s="98"/>
      <c r="CB39" s="98"/>
      <c r="CC39" s="98"/>
      <c r="CD39" s="98"/>
      <c r="CE39" s="98"/>
      <c r="CF39" s="98"/>
      <c r="CG39" s="98"/>
      <c r="CH39" s="98"/>
      <c r="CI39" s="99"/>
      <c r="CJ39" s="99"/>
      <c r="CK39" s="99"/>
      <c r="CL39" s="99"/>
      <c r="CM39" s="99"/>
      <c r="CN39" s="99"/>
      <c r="CO39" s="99"/>
      <c r="CP39" s="99"/>
      <c r="CQ39" s="99"/>
      <c r="CR39" s="98"/>
      <c r="CS39" s="98"/>
      <c r="CT39" s="98"/>
      <c r="CU39" s="98"/>
      <c r="CV39" s="91"/>
      <c r="CW39" s="91"/>
      <c r="CX39" s="98"/>
      <c r="CY39" s="98"/>
    </row>
    <row r="40" spans="2:103" ht="13.5" customHeight="1" thickBot="1">
      <c r="B40" s="109"/>
      <c r="C40" s="92"/>
      <c r="D40" s="92"/>
      <c r="E40" s="92"/>
      <c r="F40" s="92"/>
      <c r="G40" s="256">
        <v>8</v>
      </c>
      <c r="H40" s="257"/>
      <c r="I40" s="257"/>
      <c r="J40" s="257"/>
      <c r="K40" s="257"/>
      <c r="L40" s="257"/>
      <c r="M40" s="258"/>
      <c r="N40" s="92"/>
      <c r="O40" s="327" t="s">
        <v>136</v>
      </c>
      <c r="P40" s="328"/>
      <c r="Q40" s="329"/>
      <c r="S40" s="112"/>
      <c r="T40" s="112"/>
      <c r="U40" s="112"/>
      <c r="V40" s="112"/>
      <c r="W40" s="99"/>
      <c r="X40" s="92"/>
      <c r="Y40" s="259"/>
      <c r="Z40" s="260"/>
      <c r="AA40" s="260"/>
      <c r="AB40" s="260"/>
      <c r="AC40" s="260"/>
      <c r="AD40" s="260"/>
      <c r="AE40" s="261"/>
      <c r="AF40" s="92"/>
      <c r="AG40" s="330"/>
      <c r="AH40" s="331"/>
      <c r="AI40" s="332"/>
      <c r="AJ40" s="91"/>
      <c r="AP40" s="92"/>
      <c r="AQ40" s="256">
        <v>31</v>
      </c>
      <c r="AR40" s="257"/>
      <c r="AS40" s="257"/>
      <c r="AT40" s="257"/>
      <c r="AU40" s="257"/>
      <c r="AV40" s="257"/>
      <c r="AW40" s="258"/>
      <c r="AX40" s="92"/>
      <c r="AY40" s="330"/>
      <c r="AZ40" s="331"/>
      <c r="BA40" s="332"/>
      <c r="BE40" s="99"/>
      <c r="BF40" s="99"/>
      <c r="BG40" s="99"/>
      <c r="BH40" s="110"/>
      <c r="BI40" s="109"/>
      <c r="BL40" s="98"/>
      <c r="BM40" s="98"/>
      <c r="BP40" s="98"/>
      <c r="BT40" s="98"/>
      <c r="BU40" s="98"/>
      <c r="BV40" s="98"/>
      <c r="BW40" s="98"/>
      <c r="BX40" s="91"/>
      <c r="BY40" s="91"/>
      <c r="BZ40" s="91"/>
      <c r="CA40" s="91"/>
      <c r="CB40" s="105"/>
      <c r="CC40" s="98"/>
      <c r="CD40" s="98"/>
      <c r="CE40" s="98"/>
      <c r="CF40" s="98"/>
      <c r="CG40" s="98"/>
      <c r="CH40" s="105"/>
      <c r="CI40" s="105"/>
      <c r="CJ40" s="105"/>
      <c r="CK40" s="105"/>
      <c r="CL40" s="99"/>
      <c r="CM40" s="99"/>
      <c r="CN40" s="99"/>
      <c r="CO40" s="99"/>
      <c r="CP40" s="99"/>
      <c r="CQ40" s="99"/>
      <c r="CR40" s="98"/>
      <c r="CS40" s="98"/>
      <c r="CT40" s="98"/>
      <c r="CU40" s="98"/>
      <c r="CV40" s="91"/>
      <c r="CW40" s="91"/>
      <c r="CX40" s="98"/>
      <c r="CY40" s="98"/>
    </row>
    <row r="41" spans="2:103" ht="13.5" customHeight="1" thickBot="1">
      <c r="B41" s="109"/>
      <c r="C41" s="92"/>
      <c r="D41" s="92"/>
      <c r="E41" s="92"/>
      <c r="F41" s="92"/>
      <c r="G41" s="259"/>
      <c r="H41" s="260"/>
      <c r="I41" s="260"/>
      <c r="J41" s="260"/>
      <c r="K41" s="260"/>
      <c r="L41" s="260"/>
      <c r="M41" s="261"/>
      <c r="N41" s="92"/>
      <c r="O41" s="330"/>
      <c r="P41" s="331"/>
      <c r="Q41" s="332"/>
      <c r="S41" s="112"/>
      <c r="T41" s="112"/>
      <c r="U41" s="112"/>
      <c r="V41" s="112"/>
      <c r="W41" s="99"/>
      <c r="X41" s="92"/>
      <c r="Y41" s="92"/>
      <c r="Z41" s="92"/>
      <c r="AA41" s="92"/>
      <c r="AB41" s="92"/>
      <c r="AC41" s="92"/>
      <c r="AD41" s="92"/>
      <c r="AE41" s="92"/>
      <c r="AF41" s="92"/>
      <c r="AG41" s="330"/>
      <c r="AH41" s="331"/>
      <c r="AI41" s="332"/>
      <c r="AJ41" s="91"/>
      <c r="AP41" s="92"/>
      <c r="AQ41" s="259"/>
      <c r="AR41" s="260"/>
      <c r="AS41" s="260"/>
      <c r="AT41" s="260"/>
      <c r="AU41" s="260"/>
      <c r="AV41" s="260"/>
      <c r="AW41" s="261"/>
      <c r="AX41" s="92"/>
      <c r="AY41" s="330"/>
      <c r="AZ41" s="331"/>
      <c r="BA41" s="332"/>
      <c r="BE41" s="99"/>
      <c r="BF41" s="99"/>
      <c r="BG41" s="99"/>
      <c r="BH41" s="110"/>
      <c r="BI41" s="109"/>
      <c r="BL41" s="98"/>
      <c r="BM41" s="98"/>
      <c r="BP41" s="98"/>
      <c r="BT41" s="138"/>
      <c r="BU41" s="98"/>
      <c r="BV41" s="98"/>
      <c r="BW41" s="98"/>
      <c r="BX41" s="91"/>
      <c r="BY41" s="91"/>
      <c r="BZ41" s="91"/>
      <c r="CA41" s="91"/>
      <c r="CB41" s="105"/>
      <c r="CC41" s="98"/>
      <c r="CD41" s="98"/>
      <c r="CE41" s="98"/>
      <c r="CF41" s="98"/>
      <c r="CG41" s="98"/>
      <c r="CH41" s="105"/>
      <c r="CI41" s="105"/>
      <c r="CJ41" s="105"/>
      <c r="CK41" s="105"/>
      <c r="CL41" s="99"/>
      <c r="CM41" s="99"/>
      <c r="CN41" s="99"/>
      <c r="CO41" s="99"/>
      <c r="CP41" s="99"/>
      <c r="CQ41" s="99"/>
      <c r="CR41" s="98"/>
      <c r="CS41" s="98"/>
      <c r="CT41" s="98"/>
      <c r="CU41" s="98"/>
      <c r="CV41" s="91"/>
      <c r="CW41" s="91"/>
      <c r="CX41" s="98"/>
      <c r="CY41" s="98"/>
    </row>
    <row r="42" spans="2:103" ht="13.5" customHeight="1" thickBot="1">
      <c r="B42" s="109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330"/>
      <c r="P42" s="331"/>
      <c r="Q42" s="332"/>
      <c r="R42" s="98"/>
      <c r="S42" s="98"/>
      <c r="T42" s="98"/>
      <c r="U42" s="98"/>
      <c r="V42" s="98"/>
      <c r="W42" s="98"/>
      <c r="X42" s="92"/>
      <c r="Y42" s="256">
        <v>20</v>
      </c>
      <c r="Z42" s="257"/>
      <c r="AA42" s="257"/>
      <c r="AB42" s="257"/>
      <c r="AC42" s="257"/>
      <c r="AD42" s="257"/>
      <c r="AE42" s="258"/>
      <c r="AF42" s="92"/>
      <c r="AG42" s="330"/>
      <c r="AH42" s="331"/>
      <c r="AI42" s="332"/>
      <c r="AJ42" s="91"/>
      <c r="AP42" s="92"/>
      <c r="AQ42" s="92"/>
      <c r="AR42" s="92"/>
      <c r="AS42" s="92"/>
      <c r="AT42" s="92"/>
      <c r="AU42" s="92"/>
      <c r="AV42" s="92"/>
      <c r="AW42" s="92"/>
      <c r="AX42" s="92"/>
      <c r="AY42" s="330"/>
      <c r="AZ42" s="331"/>
      <c r="BA42" s="332"/>
      <c r="BC42" s="98"/>
      <c r="BD42" s="98"/>
      <c r="BE42" s="98"/>
      <c r="BF42" s="98"/>
      <c r="BG42" s="98"/>
      <c r="BH42" s="98"/>
      <c r="BI42" s="109"/>
      <c r="BL42" s="98"/>
      <c r="BM42" s="98"/>
      <c r="BP42" s="98"/>
      <c r="BT42" s="138"/>
      <c r="BU42" s="98"/>
      <c r="BV42" s="98"/>
      <c r="BW42" s="98"/>
      <c r="BX42" s="91"/>
      <c r="BY42" s="91"/>
      <c r="BZ42" s="91"/>
      <c r="CA42" s="91"/>
      <c r="CB42" s="98"/>
      <c r="CC42" s="98"/>
      <c r="CD42" s="98"/>
      <c r="CE42" s="98"/>
      <c r="CF42" s="98"/>
      <c r="CG42" s="98"/>
      <c r="CH42" s="98"/>
      <c r="CI42" s="99"/>
      <c r="CJ42" s="99"/>
      <c r="CK42" s="99"/>
      <c r="CL42" s="99"/>
      <c r="CM42" s="99"/>
      <c r="CN42" s="99"/>
      <c r="CO42" s="99"/>
      <c r="CP42" s="99"/>
      <c r="CQ42" s="99"/>
      <c r="CR42" s="98"/>
      <c r="CS42" s="98"/>
      <c r="CT42" s="98"/>
      <c r="CU42" s="98"/>
      <c r="CV42" s="91"/>
      <c r="CW42" s="91"/>
      <c r="CX42" s="98"/>
      <c r="CY42" s="98"/>
    </row>
    <row r="43" spans="2:103" ht="13.5" customHeight="1" thickBot="1">
      <c r="B43" s="109"/>
      <c r="C43" s="92"/>
      <c r="D43" s="92"/>
      <c r="E43" s="92"/>
      <c r="F43" s="92"/>
      <c r="G43" s="256">
        <v>9</v>
      </c>
      <c r="H43" s="257"/>
      <c r="I43" s="257"/>
      <c r="J43" s="257"/>
      <c r="K43" s="257"/>
      <c r="L43" s="257"/>
      <c r="M43" s="258"/>
      <c r="N43" s="92"/>
      <c r="O43" s="330"/>
      <c r="P43" s="331"/>
      <c r="Q43" s="332"/>
      <c r="R43" s="91"/>
      <c r="W43" s="98"/>
      <c r="X43" s="92"/>
      <c r="Y43" s="259"/>
      <c r="Z43" s="260"/>
      <c r="AA43" s="260"/>
      <c r="AB43" s="260"/>
      <c r="AC43" s="260"/>
      <c r="AD43" s="260"/>
      <c r="AE43" s="261"/>
      <c r="AF43" s="92"/>
      <c r="AG43" s="333"/>
      <c r="AH43" s="334"/>
      <c r="AI43" s="335"/>
      <c r="AJ43" s="91"/>
      <c r="AP43" s="92"/>
      <c r="AQ43" s="256">
        <v>32</v>
      </c>
      <c r="AR43" s="257"/>
      <c r="AS43" s="257"/>
      <c r="AT43" s="257"/>
      <c r="AU43" s="257"/>
      <c r="AV43" s="257"/>
      <c r="AW43" s="258"/>
      <c r="AX43" s="92"/>
      <c r="AY43" s="330"/>
      <c r="AZ43" s="331"/>
      <c r="BA43" s="332"/>
      <c r="BB43" s="91"/>
      <c r="BC43" s="112"/>
      <c r="BD43" s="112"/>
      <c r="BE43" s="112"/>
      <c r="BF43" s="112"/>
      <c r="BG43" s="98"/>
      <c r="BH43" s="92"/>
      <c r="BI43" s="109"/>
      <c r="BL43" s="108"/>
      <c r="BM43" s="108"/>
      <c r="BP43" s="108"/>
      <c r="BT43" s="138"/>
      <c r="BU43" s="98"/>
      <c r="BV43" s="98"/>
      <c r="BW43" s="98"/>
      <c r="BX43" s="91"/>
      <c r="BY43" s="91"/>
      <c r="BZ43" s="91"/>
      <c r="CA43" s="91"/>
      <c r="CB43" s="91"/>
      <c r="CC43" s="98"/>
      <c r="CD43" s="98"/>
      <c r="CE43" s="98"/>
      <c r="CF43" s="98"/>
      <c r="CG43" s="98"/>
      <c r="CH43" s="98"/>
      <c r="CI43" s="99"/>
      <c r="CJ43" s="99"/>
      <c r="CK43" s="99"/>
      <c r="CL43" s="99"/>
      <c r="CM43" s="99"/>
      <c r="CN43" s="99"/>
      <c r="CO43" s="99"/>
      <c r="CP43" s="99"/>
      <c r="CQ43" s="99"/>
      <c r="CR43" s="98"/>
      <c r="CS43" s="98"/>
      <c r="CT43" s="98"/>
      <c r="CU43" s="98"/>
      <c r="CV43" s="91"/>
      <c r="CW43" s="91"/>
      <c r="CX43" s="98"/>
      <c r="CY43" s="98"/>
    </row>
    <row r="44" spans="2:103" ht="13.5" customHeight="1" thickBot="1">
      <c r="B44" s="109"/>
      <c r="C44" s="92"/>
      <c r="D44" s="92"/>
      <c r="E44" s="92"/>
      <c r="F44" s="92"/>
      <c r="G44" s="259"/>
      <c r="H44" s="260"/>
      <c r="I44" s="260"/>
      <c r="J44" s="260"/>
      <c r="K44" s="260"/>
      <c r="L44" s="260"/>
      <c r="M44" s="261"/>
      <c r="N44" s="92"/>
      <c r="O44" s="330"/>
      <c r="P44" s="331"/>
      <c r="Q44" s="332"/>
      <c r="R44" s="91"/>
      <c r="W44" s="98"/>
      <c r="X44" s="92"/>
      <c r="Y44" s="92"/>
      <c r="Z44" s="92"/>
      <c r="AA44" s="92"/>
      <c r="AB44" s="92"/>
      <c r="AC44" s="92"/>
      <c r="AD44" s="92"/>
      <c r="AE44" s="92"/>
      <c r="AF44" s="92"/>
      <c r="AP44" s="92"/>
      <c r="AQ44" s="259"/>
      <c r="AR44" s="260"/>
      <c r="AS44" s="260"/>
      <c r="AT44" s="260"/>
      <c r="AU44" s="260"/>
      <c r="AV44" s="260"/>
      <c r="AW44" s="261"/>
      <c r="AX44" s="92"/>
      <c r="AY44" s="333"/>
      <c r="AZ44" s="334"/>
      <c r="BA44" s="335"/>
      <c r="BB44" s="91"/>
      <c r="BC44" s="112"/>
      <c r="BD44" s="112"/>
      <c r="BE44" s="112"/>
      <c r="BF44" s="112"/>
      <c r="BG44" s="98"/>
      <c r="BH44" s="110"/>
      <c r="BI44" s="109"/>
      <c r="BL44" s="108"/>
      <c r="BM44" s="108"/>
      <c r="BP44" s="108"/>
      <c r="BT44" s="138"/>
      <c r="BU44" s="98"/>
      <c r="BV44" s="98"/>
      <c r="BW44" s="98"/>
      <c r="BX44" s="98"/>
      <c r="BY44" s="98"/>
      <c r="BZ44" s="98"/>
      <c r="CA44" s="91"/>
      <c r="CB44" s="91"/>
      <c r="CC44" s="98"/>
      <c r="CD44" s="98"/>
      <c r="CE44" s="108"/>
      <c r="CF44" s="108"/>
      <c r="CG44" s="108"/>
      <c r="CH44" s="108"/>
      <c r="CI44" s="108"/>
      <c r="CJ44" s="108"/>
      <c r="CK44" s="99"/>
      <c r="CL44" s="99"/>
      <c r="CM44" s="99"/>
      <c r="CN44" s="99"/>
      <c r="CO44" s="99"/>
      <c r="CP44" s="99"/>
      <c r="CQ44" s="99"/>
      <c r="CR44" s="98"/>
      <c r="CS44" s="98"/>
      <c r="CT44" s="98"/>
      <c r="CU44" s="98"/>
      <c r="CV44" s="98"/>
      <c r="CW44" s="98"/>
      <c r="CX44" s="98"/>
      <c r="CY44" s="98"/>
    </row>
    <row r="45" spans="2:103" ht="13.5" customHeight="1" thickBot="1">
      <c r="B45" s="109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330"/>
      <c r="P45" s="331"/>
      <c r="Q45" s="332"/>
      <c r="R45" s="91"/>
      <c r="W45" s="98"/>
      <c r="X45" s="92"/>
      <c r="Y45" s="256">
        <v>21</v>
      </c>
      <c r="Z45" s="257"/>
      <c r="AA45" s="257"/>
      <c r="AB45" s="257"/>
      <c r="AC45" s="257"/>
      <c r="AD45" s="257"/>
      <c r="AE45" s="258"/>
      <c r="AF45" s="92"/>
      <c r="AG45" s="327" t="s">
        <v>137</v>
      </c>
      <c r="AH45" s="328"/>
      <c r="AI45" s="329"/>
      <c r="AK45" s="105"/>
      <c r="AL45" s="105"/>
      <c r="AM45" s="105"/>
      <c r="AN45" s="105"/>
      <c r="AO45" s="105"/>
      <c r="AP45" s="92"/>
      <c r="AQ45" s="92"/>
      <c r="AR45" s="92"/>
      <c r="AS45" s="92"/>
      <c r="AT45" s="92"/>
      <c r="AU45" s="92"/>
      <c r="AV45" s="92"/>
      <c r="AW45" s="92"/>
      <c r="AX45" s="92"/>
      <c r="BA45" s="91"/>
      <c r="BB45" s="91"/>
      <c r="BC45" s="112"/>
      <c r="BD45" s="112"/>
      <c r="BE45" s="112"/>
      <c r="BF45" s="112"/>
      <c r="BG45" s="91"/>
      <c r="BH45" s="110"/>
      <c r="BI45" s="109"/>
      <c r="BL45" s="98"/>
      <c r="BM45" s="98"/>
      <c r="BP45" s="98"/>
      <c r="BT45" s="138"/>
      <c r="BU45" s="98"/>
      <c r="BV45" s="98"/>
      <c r="BW45" s="98"/>
      <c r="BX45" s="98"/>
      <c r="BY45" s="91"/>
      <c r="BZ45" s="91"/>
      <c r="CA45" s="91"/>
      <c r="CB45" s="91"/>
      <c r="CC45" s="98"/>
      <c r="CD45" s="98"/>
      <c r="CE45" s="108"/>
      <c r="CF45" s="108"/>
      <c r="CG45" s="108"/>
      <c r="CH45" s="108"/>
      <c r="CI45" s="108"/>
      <c r="CJ45" s="10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</row>
    <row r="46" spans="2:103" ht="13.5" customHeight="1" thickBot="1">
      <c r="B46" s="109"/>
      <c r="C46" s="92"/>
      <c r="D46" s="92"/>
      <c r="E46" s="92"/>
      <c r="F46" s="92"/>
      <c r="G46" s="256">
        <v>10</v>
      </c>
      <c r="H46" s="257"/>
      <c r="I46" s="257"/>
      <c r="J46" s="257"/>
      <c r="K46" s="257"/>
      <c r="L46" s="257"/>
      <c r="M46" s="258"/>
      <c r="N46" s="92"/>
      <c r="O46" s="330"/>
      <c r="P46" s="331"/>
      <c r="Q46" s="332"/>
      <c r="R46" s="91"/>
      <c r="W46" s="105"/>
      <c r="X46" s="92"/>
      <c r="Y46" s="259"/>
      <c r="Z46" s="260"/>
      <c r="AA46" s="260"/>
      <c r="AB46" s="260"/>
      <c r="AC46" s="260"/>
      <c r="AD46" s="260"/>
      <c r="AE46" s="261"/>
      <c r="AF46" s="92"/>
      <c r="AG46" s="330"/>
      <c r="AH46" s="331"/>
      <c r="AI46" s="332"/>
      <c r="AK46" s="105"/>
      <c r="AL46" s="105"/>
      <c r="AM46" s="105"/>
      <c r="AN46" s="105"/>
      <c r="AO46" s="105"/>
      <c r="AP46" s="92"/>
      <c r="AQ46" s="256">
        <v>33</v>
      </c>
      <c r="AR46" s="257"/>
      <c r="AS46" s="257"/>
      <c r="AT46" s="257"/>
      <c r="AU46" s="257"/>
      <c r="AV46" s="257"/>
      <c r="AW46" s="258"/>
      <c r="AX46" s="92"/>
      <c r="AY46" s="327" t="s">
        <v>143</v>
      </c>
      <c r="AZ46" s="328"/>
      <c r="BA46" s="329"/>
      <c r="BB46" s="91"/>
      <c r="BC46" s="112"/>
      <c r="BD46" s="112"/>
      <c r="BE46" s="112"/>
      <c r="BF46" s="112"/>
      <c r="BG46" s="105"/>
      <c r="BH46" s="110"/>
      <c r="BI46" s="109"/>
      <c r="BP46" s="98"/>
      <c r="BT46" s="98"/>
      <c r="BU46" s="98"/>
      <c r="BV46" s="98"/>
      <c r="BW46" s="98"/>
      <c r="BX46" s="98"/>
      <c r="BY46" s="91"/>
      <c r="BZ46" s="91"/>
      <c r="CA46" s="91"/>
      <c r="CB46" s="91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</row>
    <row r="47" spans="2:103" ht="13.5" customHeight="1" thickBot="1">
      <c r="B47" s="109"/>
      <c r="C47" s="92"/>
      <c r="D47" s="92"/>
      <c r="E47" s="92"/>
      <c r="F47" s="92"/>
      <c r="G47" s="259"/>
      <c r="H47" s="260"/>
      <c r="I47" s="260"/>
      <c r="J47" s="260"/>
      <c r="K47" s="260"/>
      <c r="L47" s="260"/>
      <c r="M47" s="261"/>
      <c r="N47" s="92"/>
      <c r="O47" s="333"/>
      <c r="P47" s="334"/>
      <c r="Q47" s="335"/>
      <c r="R47" s="91"/>
      <c r="W47" s="105"/>
      <c r="X47" s="92"/>
      <c r="Y47" s="92"/>
      <c r="Z47" s="92"/>
      <c r="AA47" s="92"/>
      <c r="AB47" s="92"/>
      <c r="AC47" s="92"/>
      <c r="AD47" s="92"/>
      <c r="AE47" s="92"/>
      <c r="AF47" s="92"/>
      <c r="AG47" s="330"/>
      <c r="AH47" s="331"/>
      <c r="AI47" s="332"/>
      <c r="AK47" s="99"/>
      <c r="AL47" s="99"/>
      <c r="AM47" s="99"/>
      <c r="AN47" s="99"/>
      <c r="AO47" s="99"/>
      <c r="AP47" s="92"/>
      <c r="AQ47" s="259"/>
      <c r="AR47" s="260"/>
      <c r="AS47" s="260"/>
      <c r="AT47" s="260"/>
      <c r="AU47" s="260"/>
      <c r="AV47" s="260"/>
      <c r="AW47" s="261"/>
      <c r="AX47" s="92"/>
      <c r="AY47" s="330"/>
      <c r="AZ47" s="331"/>
      <c r="BA47" s="332"/>
      <c r="BB47" s="91"/>
      <c r="BC47" s="112"/>
      <c r="BD47" s="112"/>
      <c r="BE47" s="112"/>
      <c r="BF47" s="112"/>
      <c r="BG47" s="105"/>
      <c r="BH47" s="107"/>
      <c r="BI47" s="109"/>
      <c r="BP47" s="98"/>
      <c r="BT47" s="98"/>
      <c r="BU47" s="98"/>
      <c r="BV47" s="98"/>
      <c r="BW47" s="91"/>
      <c r="BX47" s="91"/>
      <c r="BY47" s="91"/>
      <c r="BZ47" s="91"/>
      <c r="CA47" s="91"/>
      <c r="CB47" s="91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</row>
    <row r="48" spans="2:103" ht="13.5" customHeight="1" thickBot="1">
      <c r="B48" s="109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1"/>
      <c r="P48" s="91"/>
      <c r="Q48" s="91"/>
      <c r="R48" s="91"/>
      <c r="W48" s="99"/>
      <c r="X48" s="92"/>
      <c r="Y48" s="256">
        <v>22</v>
      </c>
      <c r="Z48" s="257"/>
      <c r="AA48" s="257"/>
      <c r="AB48" s="257"/>
      <c r="AC48" s="257"/>
      <c r="AD48" s="257"/>
      <c r="AE48" s="258"/>
      <c r="AF48" s="92"/>
      <c r="AG48" s="330"/>
      <c r="AH48" s="331"/>
      <c r="AI48" s="332"/>
      <c r="AK48" s="99"/>
      <c r="AL48" s="99"/>
      <c r="AM48" s="99"/>
      <c r="AN48" s="99"/>
      <c r="AO48" s="99"/>
      <c r="AP48" s="92"/>
      <c r="AQ48" s="92"/>
      <c r="AR48" s="92"/>
      <c r="AS48" s="92"/>
      <c r="AT48" s="92"/>
      <c r="AU48" s="92"/>
      <c r="AV48" s="92"/>
      <c r="AW48" s="92"/>
      <c r="AX48" s="92"/>
      <c r="AY48" s="330"/>
      <c r="AZ48" s="331"/>
      <c r="BA48" s="332"/>
      <c r="BB48" s="91"/>
      <c r="BC48" s="92"/>
      <c r="BD48" s="92"/>
      <c r="BE48" s="92"/>
      <c r="BF48" s="92"/>
      <c r="BG48" s="99"/>
      <c r="BH48" s="107"/>
      <c r="BI48" s="109"/>
      <c r="BP48" s="98"/>
      <c r="BT48" s="98"/>
      <c r="BU48" s="91"/>
      <c r="BV48" s="105"/>
      <c r="BW48" s="91"/>
      <c r="BX48" s="91"/>
      <c r="BY48" s="91"/>
      <c r="BZ48" s="91"/>
      <c r="CA48" s="91"/>
      <c r="CB48" s="91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</row>
    <row r="49" spans="2:103" ht="13.5" customHeight="1" thickBot="1">
      <c r="B49" s="109"/>
      <c r="C49" s="92"/>
      <c r="D49" s="92"/>
      <c r="E49" s="92"/>
      <c r="F49" s="92"/>
      <c r="G49" s="256">
        <v>11</v>
      </c>
      <c r="H49" s="257"/>
      <c r="I49" s="257"/>
      <c r="J49" s="257"/>
      <c r="K49" s="257"/>
      <c r="L49" s="257"/>
      <c r="M49" s="258"/>
      <c r="N49" s="92"/>
      <c r="O49" s="327" t="s">
        <v>138</v>
      </c>
      <c r="P49" s="328"/>
      <c r="Q49" s="329"/>
      <c r="R49" s="91"/>
      <c r="W49" s="99"/>
      <c r="X49" s="92"/>
      <c r="Y49" s="259"/>
      <c r="Z49" s="260"/>
      <c r="AA49" s="260"/>
      <c r="AB49" s="260"/>
      <c r="AC49" s="260"/>
      <c r="AD49" s="260"/>
      <c r="AE49" s="261"/>
      <c r="AF49" s="92"/>
      <c r="AG49" s="330"/>
      <c r="AH49" s="331"/>
      <c r="AI49" s="332"/>
      <c r="AK49" s="99"/>
      <c r="AL49" s="99"/>
      <c r="AM49" s="99"/>
      <c r="AN49" s="99"/>
      <c r="AO49" s="99"/>
      <c r="AP49" s="92"/>
      <c r="AQ49" s="256">
        <v>34</v>
      </c>
      <c r="AR49" s="257"/>
      <c r="AS49" s="257"/>
      <c r="AT49" s="257"/>
      <c r="AU49" s="257"/>
      <c r="AV49" s="257"/>
      <c r="AW49" s="258"/>
      <c r="AX49" s="92"/>
      <c r="AY49" s="330"/>
      <c r="AZ49" s="331"/>
      <c r="BA49" s="332"/>
      <c r="BB49" s="91"/>
      <c r="BC49" s="112"/>
      <c r="BD49" s="112"/>
      <c r="BE49" s="112"/>
      <c r="BF49" s="112"/>
      <c r="BG49" s="99"/>
      <c r="BH49" s="107"/>
      <c r="BI49" s="109"/>
      <c r="BP49" s="98"/>
      <c r="BT49" s="98"/>
      <c r="BU49" s="91"/>
      <c r="BV49" s="105"/>
      <c r="BW49" s="91"/>
      <c r="BX49" s="91"/>
      <c r="BY49" s="91"/>
      <c r="BZ49" s="91"/>
      <c r="CA49" s="91"/>
      <c r="CB49" s="91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</row>
    <row r="50" spans="2:103" ht="13.5" customHeight="1" thickBot="1">
      <c r="B50" s="109"/>
      <c r="C50" s="92"/>
      <c r="D50" s="92"/>
      <c r="E50" s="92"/>
      <c r="F50" s="92"/>
      <c r="G50" s="259"/>
      <c r="H50" s="260"/>
      <c r="I50" s="260"/>
      <c r="J50" s="260"/>
      <c r="K50" s="260"/>
      <c r="L50" s="260"/>
      <c r="M50" s="261"/>
      <c r="N50" s="92"/>
      <c r="O50" s="330"/>
      <c r="P50" s="331"/>
      <c r="Q50" s="332"/>
      <c r="R50" s="91"/>
      <c r="W50" s="99"/>
      <c r="X50" s="92"/>
      <c r="Y50" s="92"/>
      <c r="Z50" s="92"/>
      <c r="AA50" s="92"/>
      <c r="AB50" s="92"/>
      <c r="AC50" s="92"/>
      <c r="AD50" s="92"/>
      <c r="AE50" s="92"/>
      <c r="AF50" s="92"/>
      <c r="AG50" s="330"/>
      <c r="AH50" s="331"/>
      <c r="AI50" s="332"/>
      <c r="AK50" s="99"/>
      <c r="AL50" s="99"/>
      <c r="AM50" s="99"/>
      <c r="AN50" s="99"/>
      <c r="AO50" s="99"/>
      <c r="AP50" s="92"/>
      <c r="AQ50" s="259"/>
      <c r="AR50" s="260"/>
      <c r="AS50" s="260"/>
      <c r="AT50" s="260"/>
      <c r="AU50" s="260"/>
      <c r="AV50" s="260"/>
      <c r="AW50" s="261"/>
      <c r="AX50" s="92"/>
      <c r="AY50" s="330"/>
      <c r="AZ50" s="331"/>
      <c r="BA50" s="332"/>
      <c r="BB50" s="91"/>
      <c r="BC50" s="112"/>
      <c r="BD50" s="112"/>
      <c r="BE50" s="112"/>
      <c r="BF50" s="112"/>
      <c r="BG50" s="99"/>
      <c r="BH50" s="110"/>
      <c r="BI50" s="109"/>
      <c r="BJ50" s="92"/>
      <c r="BK50" s="92"/>
      <c r="BP50" s="98"/>
      <c r="BS50" s="98"/>
      <c r="BT50" s="98"/>
      <c r="BU50" s="98"/>
      <c r="BV50" s="98"/>
      <c r="BW50" s="98"/>
      <c r="BX50" s="98"/>
      <c r="BY50" s="98"/>
      <c r="BZ50" s="98"/>
      <c r="CA50" s="91"/>
      <c r="CB50" s="91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</row>
    <row r="51" spans="2:103" ht="13.5" customHeight="1" thickBot="1">
      <c r="B51" s="109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330"/>
      <c r="P51" s="331"/>
      <c r="Q51" s="332"/>
      <c r="W51" s="99"/>
      <c r="X51" s="92"/>
      <c r="Y51" s="256">
        <v>23</v>
      </c>
      <c r="Z51" s="257"/>
      <c r="AA51" s="257"/>
      <c r="AB51" s="257"/>
      <c r="AC51" s="257"/>
      <c r="AD51" s="257"/>
      <c r="AE51" s="258"/>
      <c r="AF51" s="92"/>
      <c r="AG51" s="330"/>
      <c r="AH51" s="331"/>
      <c r="AI51" s="332"/>
      <c r="AK51" s="99"/>
      <c r="AL51" s="99"/>
      <c r="AM51" s="99"/>
      <c r="AN51" s="99"/>
      <c r="AO51" s="99"/>
      <c r="AP51" s="92"/>
      <c r="AQ51" s="92"/>
      <c r="AR51" s="92"/>
      <c r="AS51" s="92"/>
      <c r="AT51" s="92"/>
      <c r="AU51" s="92"/>
      <c r="AV51" s="92"/>
      <c r="AW51" s="92"/>
      <c r="AX51" s="92"/>
      <c r="AY51" s="330"/>
      <c r="AZ51" s="331"/>
      <c r="BA51" s="332"/>
      <c r="BC51" s="112"/>
      <c r="BD51" s="112"/>
      <c r="BE51" s="112"/>
      <c r="BF51" s="112"/>
      <c r="BG51" s="99"/>
      <c r="BH51" s="110"/>
      <c r="BI51" s="109"/>
      <c r="BJ51" s="92"/>
      <c r="BK51" s="92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</row>
    <row r="52" spans="2:103" ht="13.5" customHeight="1" thickBot="1">
      <c r="B52" s="109"/>
      <c r="C52" s="92"/>
      <c r="D52" s="92"/>
      <c r="E52" s="92"/>
      <c r="F52" s="92"/>
      <c r="G52" s="256">
        <v>12</v>
      </c>
      <c r="H52" s="257"/>
      <c r="I52" s="257"/>
      <c r="J52" s="257"/>
      <c r="K52" s="257"/>
      <c r="L52" s="257"/>
      <c r="M52" s="258"/>
      <c r="N52" s="92"/>
      <c r="O52" s="330"/>
      <c r="P52" s="331"/>
      <c r="Q52" s="332"/>
      <c r="W52" s="99"/>
      <c r="X52" s="92"/>
      <c r="Y52" s="259"/>
      <c r="Z52" s="260"/>
      <c r="AA52" s="260"/>
      <c r="AB52" s="260"/>
      <c r="AC52" s="260"/>
      <c r="AD52" s="260"/>
      <c r="AE52" s="261"/>
      <c r="AF52" s="92"/>
      <c r="AG52" s="333"/>
      <c r="AH52" s="334"/>
      <c r="AI52" s="335"/>
      <c r="AK52" s="99"/>
      <c r="AL52" s="99"/>
      <c r="AM52" s="99"/>
      <c r="AN52" s="99"/>
      <c r="AO52" s="99"/>
      <c r="AP52" s="92"/>
      <c r="AQ52" s="256">
        <v>35</v>
      </c>
      <c r="AR52" s="257"/>
      <c r="AS52" s="257"/>
      <c r="AT52" s="257"/>
      <c r="AU52" s="257"/>
      <c r="AV52" s="257"/>
      <c r="AW52" s="258"/>
      <c r="AX52" s="92"/>
      <c r="AY52" s="330"/>
      <c r="AZ52" s="331"/>
      <c r="BA52" s="332"/>
      <c r="BC52" s="112"/>
      <c r="BD52" s="112"/>
      <c r="BE52" s="112"/>
      <c r="BF52" s="112"/>
      <c r="BG52" s="99"/>
      <c r="BH52" s="110"/>
      <c r="BI52" s="109"/>
      <c r="BJ52" s="92"/>
      <c r="BK52" s="92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</row>
    <row r="53" spans="2:98" ht="13.5" customHeight="1" thickBot="1">
      <c r="B53" s="109"/>
      <c r="C53" s="92"/>
      <c r="D53" s="92"/>
      <c r="E53" s="92"/>
      <c r="F53" s="92"/>
      <c r="G53" s="259"/>
      <c r="H53" s="260"/>
      <c r="I53" s="260"/>
      <c r="J53" s="260"/>
      <c r="K53" s="260"/>
      <c r="L53" s="260"/>
      <c r="M53" s="261"/>
      <c r="N53" s="92"/>
      <c r="O53" s="333"/>
      <c r="P53" s="334"/>
      <c r="Q53" s="335"/>
      <c r="W53" s="99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259"/>
      <c r="AR53" s="260"/>
      <c r="AS53" s="260"/>
      <c r="AT53" s="260"/>
      <c r="AU53" s="260"/>
      <c r="AV53" s="260"/>
      <c r="AW53" s="261"/>
      <c r="AX53" s="92"/>
      <c r="AY53" s="333"/>
      <c r="AZ53" s="334"/>
      <c r="BA53" s="335"/>
      <c r="BC53" s="112"/>
      <c r="BD53" s="112"/>
      <c r="BE53" s="112"/>
      <c r="BF53" s="112"/>
      <c r="BG53" s="99"/>
      <c r="BH53" s="110"/>
      <c r="BI53" s="109"/>
      <c r="BJ53" s="92"/>
      <c r="BK53" s="92"/>
      <c r="BT53" s="92"/>
      <c r="BU53" s="92"/>
      <c r="BV53" s="92"/>
      <c r="BW53" s="92"/>
      <c r="BX53" s="103"/>
      <c r="BY53" s="103"/>
      <c r="BZ53" s="92"/>
      <c r="CA53" s="92"/>
      <c r="CB53" s="92"/>
      <c r="CC53" s="92"/>
      <c r="CD53" s="92"/>
      <c r="CE53" s="92"/>
      <c r="CF53" s="92"/>
      <c r="CG53" s="92"/>
      <c r="CH53" s="92"/>
      <c r="CI53" s="111"/>
      <c r="CJ53" s="111"/>
      <c r="CK53" s="111"/>
      <c r="CL53" s="111"/>
      <c r="CM53" s="111"/>
      <c r="CN53" s="111"/>
      <c r="CO53" s="92"/>
      <c r="CP53" s="92"/>
      <c r="CQ53" s="92"/>
      <c r="CR53" s="92"/>
      <c r="CS53" s="92"/>
      <c r="CT53" s="92"/>
    </row>
    <row r="54" spans="2:98" ht="13.5" customHeight="1">
      <c r="B54" s="109"/>
      <c r="C54" s="92"/>
      <c r="D54" s="92"/>
      <c r="E54" s="92"/>
      <c r="F54" s="92"/>
      <c r="G54" s="92"/>
      <c r="H54" s="92"/>
      <c r="I54" s="113"/>
      <c r="J54" s="113"/>
      <c r="K54" s="113"/>
      <c r="L54" s="113"/>
      <c r="M54" s="113"/>
      <c r="N54" s="113"/>
      <c r="O54" s="113"/>
      <c r="P54" s="92"/>
      <c r="Q54" s="92"/>
      <c r="R54" s="103"/>
      <c r="S54" s="110"/>
      <c r="T54" s="110"/>
      <c r="U54" s="110"/>
      <c r="V54" s="110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113"/>
      <c r="AT54" s="113"/>
      <c r="AU54" s="113"/>
      <c r="AV54" s="113"/>
      <c r="AW54" s="113"/>
      <c r="AX54" s="113"/>
      <c r="AY54" s="113"/>
      <c r="AZ54" s="113"/>
      <c r="BA54" s="113"/>
      <c r="BB54" s="92"/>
      <c r="BC54" s="92"/>
      <c r="BD54" s="103"/>
      <c r="BE54" s="110"/>
      <c r="BF54" s="110"/>
      <c r="BG54" s="110"/>
      <c r="BH54" s="110"/>
      <c r="BI54" s="109"/>
      <c r="BJ54" s="92"/>
      <c r="BK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111"/>
      <c r="CJ54" s="111"/>
      <c r="CK54" s="111"/>
      <c r="CL54" s="111"/>
      <c r="CM54" s="111"/>
      <c r="CN54" s="111"/>
      <c r="CO54" s="92"/>
      <c r="CP54" s="92"/>
      <c r="CQ54" s="92"/>
      <c r="CR54" s="92"/>
      <c r="CS54" s="92"/>
      <c r="CT54" s="92"/>
    </row>
    <row r="55" spans="2:60" s="92" customFormat="1" ht="13.5" customHeight="1" thickBot="1">
      <c r="B55" s="114"/>
      <c r="C55" s="114"/>
      <c r="D55" s="101"/>
      <c r="E55" s="101"/>
      <c r="F55" s="115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14"/>
      <c r="BE55" s="116"/>
      <c r="BF55" s="116"/>
      <c r="BG55" s="117"/>
      <c r="BH55" s="117"/>
    </row>
    <row r="56" spans="3:98" ht="13.5" customHeight="1">
      <c r="C56" s="109"/>
      <c r="D56" s="92"/>
      <c r="E56" s="92"/>
      <c r="F56" s="104"/>
      <c r="BD56" s="109"/>
      <c r="BE56" s="92"/>
      <c r="BF56" s="92"/>
      <c r="BG56" s="104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</row>
    <row r="57" spans="72:98" ht="13.5" customHeight="1"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</row>
    <row r="58" spans="72:98" ht="13.5" customHeight="1"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</row>
    <row r="60" spans="2:59" ht="13.5" customHeight="1">
      <c r="B60" s="356" t="s">
        <v>63</v>
      </c>
      <c r="C60" s="356"/>
      <c r="D60" s="356"/>
      <c r="E60" s="356"/>
      <c r="F60" s="356"/>
      <c r="G60" s="356"/>
      <c r="H60" s="356"/>
      <c r="I60" s="356"/>
      <c r="J60" s="356"/>
      <c r="K60" s="356"/>
      <c r="L60" s="356"/>
      <c r="M60" s="356"/>
      <c r="N60" s="356"/>
      <c r="O60" s="357" t="s">
        <v>64</v>
      </c>
      <c r="P60" s="357"/>
      <c r="Q60" s="357"/>
      <c r="R60" s="357"/>
      <c r="S60" s="357"/>
      <c r="W60" s="90"/>
      <c r="X60" s="90"/>
      <c r="Y60" s="90"/>
      <c r="Z60" s="90"/>
      <c r="AA60" s="90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9"/>
      <c r="AO60" s="119"/>
      <c r="AP60" s="119"/>
      <c r="AQ60" s="119"/>
      <c r="AR60" s="119"/>
      <c r="AS60" s="92"/>
      <c r="AT60" s="92"/>
      <c r="BD60" s="120"/>
      <c r="BE60" s="120"/>
      <c r="BF60" s="92"/>
      <c r="BG60" s="92"/>
    </row>
    <row r="61" spans="2:59" ht="13.5" customHeight="1">
      <c r="B61" s="356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O61" s="357"/>
      <c r="P61" s="357"/>
      <c r="Q61" s="357"/>
      <c r="R61" s="357"/>
      <c r="S61" s="357"/>
      <c r="W61" s="90"/>
      <c r="X61" s="90"/>
      <c r="Y61" s="90"/>
      <c r="Z61" s="90"/>
      <c r="AA61" s="90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9"/>
      <c r="AO61" s="119"/>
      <c r="AP61" s="119"/>
      <c r="AQ61" s="119"/>
      <c r="AR61" s="119"/>
      <c r="AS61" s="92"/>
      <c r="AT61" s="92"/>
      <c r="BD61" s="120"/>
      <c r="BE61" s="120"/>
      <c r="BF61" s="92"/>
      <c r="BG61" s="92"/>
    </row>
    <row r="62" spans="2:86" ht="13.5" customHeight="1"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7"/>
      <c r="P62" s="357"/>
      <c r="Q62" s="357"/>
      <c r="R62" s="357"/>
      <c r="S62" s="357"/>
      <c r="X62" s="90"/>
      <c r="Y62" s="90"/>
      <c r="Z62" s="90"/>
      <c r="AA62" s="90"/>
      <c r="AB62" s="90"/>
      <c r="AD62" s="118"/>
      <c r="AE62" s="118"/>
      <c r="AF62" s="118"/>
      <c r="AG62" s="118"/>
      <c r="AH62" s="118"/>
      <c r="AI62" s="118"/>
      <c r="AJ62" s="118"/>
      <c r="AK62" s="118"/>
      <c r="AO62" s="119"/>
      <c r="AP62" s="119"/>
      <c r="AQ62" s="119"/>
      <c r="AR62" s="119"/>
      <c r="AS62" s="119"/>
      <c r="AT62" s="92"/>
      <c r="BD62" s="121"/>
      <c r="BE62" s="121"/>
      <c r="BF62" s="121"/>
      <c r="BG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</row>
    <row r="63" spans="2:86" ht="13.5" customHeight="1" thickBot="1">
      <c r="B63" s="104"/>
      <c r="C63" s="109"/>
      <c r="D63" s="92"/>
      <c r="E63" s="92"/>
      <c r="F63" s="104"/>
      <c r="G63" s="92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90"/>
      <c r="V63" s="90"/>
      <c r="W63" s="90"/>
      <c r="X63" s="90"/>
      <c r="Y63" s="90"/>
      <c r="Z63" s="90"/>
      <c r="AA63" s="90"/>
      <c r="AB63" s="90"/>
      <c r="AP63" s="119"/>
      <c r="AQ63" s="119"/>
      <c r="AR63" s="119"/>
      <c r="AS63" s="119"/>
      <c r="AT63" s="119"/>
      <c r="BD63" s="121"/>
      <c r="BE63" s="98"/>
      <c r="BF63" s="98"/>
      <c r="BG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</row>
    <row r="64" spans="2:86" ht="13.5" customHeight="1">
      <c r="B64" s="122"/>
      <c r="C64" s="122"/>
      <c r="D64" s="95"/>
      <c r="E64" s="95"/>
      <c r="F64" s="97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199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7"/>
      <c r="AQ64" s="92"/>
      <c r="AR64" s="92"/>
      <c r="AS64" s="92"/>
      <c r="AT64" s="92"/>
      <c r="BD64" s="105"/>
      <c r="BE64" s="105"/>
      <c r="BF64" s="105"/>
      <c r="BG64" s="105"/>
      <c r="BU64" s="105"/>
      <c r="BV64" s="105"/>
      <c r="BW64" s="98"/>
      <c r="BX64" s="98"/>
      <c r="BY64" s="98"/>
      <c r="BZ64" s="98"/>
      <c r="CA64" s="98"/>
      <c r="CB64" s="98"/>
      <c r="CC64" s="98"/>
      <c r="CD64" s="105"/>
      <c r="CE64" s="105"/>
      <c r="CH64" s="98"/>
    </row>
    <row r="65" spans="2:86" s="92" customFormat="1" ht="13.5" customHeight="1" thickBot="1">
      <c r="B65" s="109"/>
      <c r="X65" s="200"/>
      <c r="AP65" s="104"/>
      <c r="BD65" s="105"/>
      <c r="BE65" s="105"/>
      <c r="BF65" s="105"/>
      <c r="BG65" s="105"/>
      <c r="BU65" s="105"/>
      <c r="BV65" s="105"/>
      <c r="BW65" s="98"/>
      <c r="BX65" s="98"/>
      <c r="BY65" s="98"/>
      <c r="BZ65" s="98"/>
      <c r="CA65" s="98"/>
      <c r="CB65" s="98"/>
      <c r="CC65" s="98"/>
      <c r="CD65" s="105"/>
      <c r="CE65" s="105"/>
      <c r="CH65" s="98"/>
    </row>
    <row r="66" spans="2:86" ht="13.5" customHeight="1">
      <c r="B66" s="109"/>
      <c r="C66" s="92"/>
      <c r="D66" s="92"/>
      <c r="E66" s="92"/>
      <c r="F66" s="92"/>
      <c r="G66" s="256">
        <v>1</v>
      </c>
      <c r="H66" s="257"/>
      <c r="I66" s="257"/>
      <c r="J66" s="257"/>
      <c r="K66" s="257"/>
      <c r="L66" s="257"/>
      <c r="M66" s="258"/>
      <c r="N66" s="92"/>
      <c r="O66" s="326" t="s">
        <v>18</v>
      </c>
      <c r="P66" s="326"/>
      <c r="Q66" s="326"/>
      <c r="R66" s="326"/>
      <c r="S66" s="326"/>
      <c r="T66" s="326"/>
      <c r="U66" s="92"/>
      <c r="V66" s="92"/>
      <c r="W66" s="92"/>
      <c r="X66" s="200"/>
      <c r="Y66" s="342" t="s">
        <v>19</v>
      </c>
      <c r="Z66" s="343"/>
      <c r="AA66" s="343"/>
      <c r="AB66" s="343"/>
      <c r="AC66" s="343"/>
      <c r="AD66" s="343"/>
      <c r="AE66" s="344"/>
      <c r="AF66" s="92"/>
      <c r="AG66" s="92"/>
      <c r="AH66" s="92"/>
      <c r="AI66" s="92"/>
      <c r="AJ66" s="92"/>
      <c r="AK66" s="113"/>
      <c r="AL66" s="92"/>
      <c r="AM66" s="92"/>
      <c r="AN66" s="92"/>
      <c r="AO66" s="91"/>
      <c r="AP66" s="123"/>
      <c r="AQ66" s="108"/>
      <c r="AR66" s="92"/>
      <c r="AS66" s="113"/>
      <c r="AT66" s="113"/>
      <c r="AU66" s="113"/>
      <c r="AV66" s="91"/>
      <c r="AW66" s="91"/>
      <c r="AX66" s="91"/>
      <c r="AY66" s="108"/>
      <c r="AZ66" s="91"/>
      <c r="BA66" s="91"/>
      <c r="BB66" s="98"/>
      <c r="BC66" s="98"/>
      <c r="BD66" s="98"/>
      <c r="BE66" s="98"/>
      <c r="BF66" s="98"/>
      <c r="BG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H66" s="98"/>
    </row>
    <row r="67" spans="2:86" ht="13.5" customHeight="1" thickBot="1">
      <c r="B67" s="109"/>
      <c r="C67" s="92"/>
      <c r="D67" s="92"/>
      <c r="E67" s="92"/>
      <c r="F67" s="92"/>
      <c r="G67" s="259"/>
      <c r="H67" s="260"/>
      <c r="I67" s="260"/>
      <c r="J67" s="260"/>
      <c r="K67" s="260"/>
      <c r="L67" s="260"/>
      <c r="M67" s="261"/>
      <c r="N67" s="92"/>
      <c r="O67" s="326"/>
      <c r="P67" s="326"/>
      <c r="Q67" s="326"/>
      <c r="R67" s="326"/>
      <c r="S67" s="326"/>
      <c r="T67" s="326"/>
      <c r="U67" s="92"/>
      <c r="V67" s="92"/>
      <c r="W67" s="92"/>
      <c r="X67" s="200"/>
      <c r="Y67" s="345"/>
      <c r="Z67" s="346"/>
      <c r="AA67" s="346"/>
      <c r="AB67" s="346"/>
      <c r="AC67" s="346"/>
      <c r="AD67" s="346"/>
      <c r="AE67" s="347"/>
      <c r="AF67" s="92"/>
      <c r="AG67" s="92"/>
      <c r="AH67" s="92"/>
      <c r="AI67" s="92"/>
      <c r="AJ67" s="92"/>
      <c r="AK67" s="92"/>
      <c r="AL67" s="92"/>
      <c r="AM67" s="92"/>
      <c r="AN67" s="91"/>
      <c r="AO67" s="91"/>
      <c r="AP67" s="123"/>
      <c r="AQ67" s="108"/>
      <c r="AR67" s="92"/>
      <c r="AS67" s="113"/>
      <c r="AT67" s="113"/>
      <c r="AU67" s="113"/>
      <c r="AV67" s="91"/>
      <c r="AW67" s="91"/>
      <c r="AX67" s="91"/>
      <c r="AY67" s="108"/>
      <c r="AZ67" s="91"/>
      <c r="BA67" s="91"/>
      <c r="BU67" s="98"/>
      <c r="BV67" s="98"/>
      <c r="BW67" s="98"/>
      <c r="BX67" s="98"/>
      <c r="BY67" s="98"/>
      <c r="BZ67" s="98"/>
      <c r="CA67" s="98"/>
      <c r="CB67" s="98"/>
      <c r="CC67" s="98"/>
      <c r="CD67" s="105"/>
      <c r="CE67" s="105"/>
      <c r="CH67" s="98"/>
    </row>
    <row r="68" spans="2:86" ht="13.5" customHeight="1"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201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3"/>
      <c r="AO68" s="193"/>
      <c r="AP68" s="194"/>
      <c r="AQ68" s="92"/>
      <c r="AR68" s="103"/>
      <c r="AS68" s="103"/>
      <c r="AT68" s="103"/>
      <c r="AU68" s="103"/>
      <c r="AV68" s="91"/>
      <c r="AW68" s="91"/>
      <c r="AX68" s="91"/>
      <c r="AY68" s="111"/>
      <c r="AZ68" s="111"/>
      <c r="BA68" s="111"/>
      <c r="BB68" s="111"/>
      <c r="BC68" s="111"/>
      <c r="BD68" s="111"/>
      <c r="BU68" s="105"/>
      <c r="BV68" s="98"/>
      <c r="BW68" s="98"/>
      <c r="BX68" s="98"/>
      <c r="BY68" s="98"/>
      <c r="BZ68" s="98"/>
      <c r="CA68" s="98"/>
      <c r="CB68" s="98"/>
      <c r="CC68" s="98"/>
      <c r="CD68" s="105"/>
      <c r="CE68" s="105"/>
      <c r="CH68" s="98"/>
    </row>
    <row r="69" spans="2:86" ht="13.5" customHeight="1" thickBot="1">
      <c r="B69" s="109"/>
      <c r="AN69" s="91"/>
      <c r="AO69" s="91"/>
      <c r="AP69" s="104"/>
      <c r="AQ69" s="92"/>
      <c r="AR69" s="98"/>
      <c r="AS69" s="113"/>
      <c r="AW69" s="98"/>
      <c r="AX69" s="98"/>
      <c r="AY69" s="111"/>
      <c r="AZ69" s="111"/>
      <c r="BA69" s="111"/>
      <c r="BB69" s="111"/>
      <c r="BC69" s="111"/>
      <c r="BD69" s="111"/>
      <c r="BU69" s="105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H69" s="98"/>
    </row>
    <row r="70" spans="2:86" ht="13.5" customHeight="1">
      <c r="B70" s="109"/>
      <c r="G70" s="256">
        <v>2</v>
      </c>
      <c r="H70" s="257"/>
      <c r="I70" s="257"/>
      <c r="J70" s="257"/>
      <c r="K70" s="257"/>
      <c r="L70" s="257"/>
      <c r="M70" s="258"/>
      <c r="O70" s="327" t="s">
        <v>139</v>
      </c>
      <c r="P70" s="328"/>
      <c r="Q70" s="329"/>
      <c r="W70" s="99"/>
      <c r="Y70" s="256">
        <v>9</v>
      </c>
      <c r="Z70" s="257"/>
      <c r="AA70" s="257"/>
      <c r="AB70" s="257"/>
      <c r="AC70" s="257"/>
      <c r="AD70" s="257"/>
      <c r="AE70" s="258"/>
      <c r="AG70" s="253" t="s">
        <v>96</v>
      </c>
      <c r="AH70" s="254"/>
      <c r="AI70" s="251"/>
      <c r="AK70" s="253" t="s">
        <v>98</v>
      </c>
      <c r="AL70" s="254"/>
      <c r="AM70" s="251"/>
      <c r="AN70" s="105"/>
      <c r="AO70" s="105"/>
      <c r="AP70" s="104"/>
      <c r="AQ70" s="92"/>
      <c r="BA70" s="91"/>
      <c r="BU70" s="98"/>
      <c r="BV70" s="98"/>
      <c r="BW70" s="98"/>
      <c r="BX70" s="98"/>
      <c r="BY70" s="98"/>
      <c r="BZ70" s="98"/>
      <c r="CA70" s="98"/>
      <c r="CB70" s="98"/>
      <c r="CC70" s="98"/>
      <c r="CD70" s="105"/>
      <c r="CE70" s="105"/>
      <c r="CH70" s="98"/>
    </row>
    <row r="71" spans="2:86" ht="13.5" customHeight="1" thickBot="1">
      <c r="B71" s="109"/>
      <c r="G71" s="259"/>
      <c r="H71" s="260"/>
      <c r="I71" s="260"/>
      <c r="J71" s="260"/>
      <c r="K71" s="260"/>
      <c r="L71" s="260"/>
      <c r="M71" s="261"/>
      <c r="O71" s="330"/>
      <c r="P71" s="331"/>
      <c r="Q71" s="332"/>
      <c r="W71" s="99"/>
      <c r="Y71" s="259"/>
      <c r="Z71" s="260"/>
      <c r="AA71" s="260"/>
      <c r="AB71" s="260"/>
      <c r="AC71" s="260"/>
      <c r="AD71" s="260"/>
      <c r="AE71" s="261"/>
      <c r="AG71" s="252"/>
      <c r="AH71" s="243"/>
      <c r="AI71" s="244"/>
      <c r="AK71" s="252"/>
      <c r="AL71" s="243"/>
      <c r="AM71" s="244"/>
      <c r="AN71" s="105"/>
      <c r="AO71" s="105"/>
      <c r="AP71" s="123"/>
      <c r="AQ71" s="108"/>
      <c r="BL71" s="91"/>
      <c r="BM71" s="91"/>
      <c r="BN71" s="92"/>
      <c r="BO71" s="92"/>
      <c r="BP71" s="91"/>
      <c r="BQ71" s="91"/>
      <c r="BR71" s="92"/>
      <c r="BS71" s="92"/>
      <c r="BT71" s="91"/>
      <c r="BU71" s="91"/>
      <c r="BV71" s="98"/>
      <c r="BW71" s="98"/>
      <c r="BX71" s="98"/>
      <c r="BY71" s="98"/>
      <c r="BZ71" s="98"/>
      <c r="CA71" s="98"/>
      <c r="CB71" s="98"/>
      <c r="CC71" s="98"/>
      <c r="CD71" s="105"/>
      <c r="CE71" s="105"/>
      <c r="CH71" s="98"/>
    </row>
    <row r="72" spans="2:86" ht="13.5" customHeight="1" thickBot="1">
      <c r="B72" s="109"/>
      <c r="O72" s="330"/>
      <c r="P72" s="331"/>
      <c r="Q72" s="332"/>
      <c r="W72" s="99"/>
      <c r="AG72" s="252"/>
      <c r="AH72" s="243"/>
      <c r="AI72" s="244"/>
      <c r="AK72" s="252"/>
      <c r="AL72" s="243"/>
      <c r="AM72" s="244"/>
      <c r="AN72" s="99"/>
      <c r="AO72" s="99"/>
      <c r="AP72" s="123"/>
      <c r="AQ72" s="108"/>
      <c r="BL72" s="91"/>
      <c r="BM72" s="91"/>
      <c r="BN72" s="92"/>
      <c r="BO72" s="92"/>
      <c r="BP72" s="91"/>
      <c r="BQ72" s="91"/>
      <c r="BR72" s="92"/>
      <c r="BS72" s="92"/>
      <c r="BT72" s="91"/>
      <c r="BU72" s="91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H72" s="98"/>
    </row>
    <row r="73" spans="2:86" ht="13.5" customHeight="1">
      <c r="B73" s="109"/>
      <c r="G73" s="256">
        <v>3</v>
      </c>
      <c r="H73" s="257"/>
      <c r="I73" s="257"/>
      <c r="J73" s="257"/>
      <c r="K73" s="257"/>
      <c r="L73" s="257"/>
      <c r="M73" s="258"/>
      <c r="O73" s="330"/>
      <c r="P73" s="331"/>
      <c r="Q73" s="332"/>
      <c r="W73" s="99"/>
      <c r="Y73" s="256">
        <v>10</v>
      </c>
      <c r="Z73" s="257"/>
      <c r="AA73" s="257"/>
      <c r="AB73" s="257"/>
      <c r="AC73" s="257"/>
      <c r="AD73" s="257"/>
      <c r="AE73" s="258"/>
      <c r="AG73" s="252"/>
      <c r="AH73" s="243"/>
      <c r="AI73" s="244"/>
      <c r="AK73" s="252"/>
      <c r="AL73" s="243"/>
      <c r="AM73" s="244"/>
      <c r="AN73" s="99"/>
      <c r="AO73" s="99"/>
      <c r="AP73" s="123"/>
      <c r="AQ73" s="108"/>
      <c r="BL73" s="91"/>
      <c r="BM73" s="91"/>
      <c r="BN73" s="92"/>
      <c r="BO73" s="92"/>
      <c r="BP73" s="91"/>
      <c r="BQ73" s="91"/>
      <c r="BR73" s="92"/>
      <c r="BS73" s="92"/>
      <c r="BT73" s="91"/>
      <c r="BU73" s="91"/>
      <c r="BV73" s="98"/>
      <c r="BW73" s="98"/>
      <c r="BX73" s="98"/>
      <c r="BY73" s="98"/>
      <c r="BZ73" s="98"/>
      <c r="CA73" s="98"/>
      <c r="CB73" s="98"/>
      <c r="CC73" s="98"/>
      <c r="CD73" s="105"/>
      <c r="CE73" s="105"/>
      <c r="CH73" s="98"/>
    </row>
    <row r="74" spans="2:86" ht="13.5" customHeight="1" thickBot="1">
      <c r="B74" s="109"/>
      <c r="G74" s="259"/>
      <c r="H74" s="260"/>
      <c r="I74" s="260"/>
      <c r="J74" s="260"/>
      <c r="K74" s="260"/>
      <c r="L74" s="260"/>
      <c r="M74" s="261"/>
      <c r="O74" s="330"/>
      <c r="P74" s="331"/>
      <c r="Q74" s="332"/>
      <c r="W74" s="99"/>
      <c r="Y74" s="259"/>
      <c r="Z74" s="260"/>
      <c r="AA74" s="260"/>
      <c r="AB74" s="260"/>
      <c r="AC74" s="260"/>
      <c r="AD74" s="260"/>
      <c r="AE74" s="261"/>
      <c r="AG74" s="252"/>
      <c r="AH74" s="243"/>
      <c r="AI74" s="244"/>
      <c r="AK74" s="252"/>
      <c r="AL74" s="243"/>
      <c r="AM74" s="244"/>
      <c r="AN74" s="99"/>
      <c r="AO74" s="99"/>
      <c r="AP74" s="107"/>
      <c r="AQ74" s="110"/>
      <c r="BL74" s="91"/>
      <c r="BM74" s="91"/>
      <c r="BN74" s="92"/>
      <c r="BO74" s="98"/>
      <c r="BP74" s="91"/>
      <c r="BQ74" s="91"/>
      <c r="BR74" s="105"/>
      <c r="BS74" s="105"/>
      <c r="BT74" s="91"/>
      <c r="BU74" s="91"/>
      <c r="BV74" s="98"/>
      <c r="BW74" s="98"/>
      <c r="BX74" s="98"/>
      <c r="BY74" s="98"/>
      <c r="BZ74" s="98"/>
      <c r="CA74" s="98"/>
      <c r="CB74" s="98"/>
      <c r="CC74" s="98"/>
      <c r="CD74" s="105"/>
      <c r="CE74" s="105"/>
      <c r="CH74" s="98"/>
    </row>
    <row r="75" spans="2:86" ht="13.5" customHeight="1" thickBot="1">
      <c r="B75" s="109"/>
      <c r="O75" s="330"/>
      <c r="P75" s="331"/>
      <c r="Q75" s="332"/>
      <c r="R75" s="91"/>
      <c r="W75" s="99"/>
      <c r="AG75" s="252"/>
      <c r="AH75" s="243"/>
      <c r="AI75" s="244"/>
      <c r="AK75" s="252"/>
      <c r="AL75" s="243"/>
      <c r="AM75" s="244"/>
      <c r="AN75" s="99"/>
      <c r="AO75" s="99"/>
      <c r="AP75" s="106"/>
      <c r="AQ75" s="98"/>
      <c r="BL75" s="91"/>
      <c r="BM75" s="91"/>
      <c r="BN75" s="92"/>
      <c r="BO75" s="98"/>
      <c r="BP75" s="91"/>
      <c r="BQ75" s="91"/>
      <c r="BR75" s="105"/>
      <c r="BS75" s="105"/>
      <c r="BT75" s="91"/>
      <c r="BU75" s="91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110"/>
      <c r="CG75" s="98"/>
      <c r="CH75" s="98"/>
    </row>
    <row r="76" spans="2:86" ht="13.5" customHeight="1">
      <c r="B76" s="109"/>
      <c r="G76" s="256">
        <v>4</v>
      </c>
      <c r="H76" s="257"/>
      <c r="I76" s="257"/>
      <c r="J76" s="257"/>
      <c r="K76" s="257"/>
      <c r="L76" s="257"/>
      <c r="M76" s="258"/>
      <c r="O76" s="330"/>
      <c r="P76" s="331"/>
      <c r="Q76" s="332"/>
      <c r="R76" s="91"/>
      <c r="W76" s="99"/>
      <c r="Y76" s="256">
        <v>11</v>
      </c>
      <c r="Z76" s="257"/>
      <c r="AA76" s="257"/>
      <c r="AB76" s="257"/>
      <c r="AC76" s="257"/>
      <c r="AD76" s="257"/>
      <c r="AE76" s="258"/>
      <c r="AG76" s="252"/>
      <c r="AH76" s="243"/>
      <c r="AI76" s="244"/>
      <c r="AK76" s="252"/>
      <c r="AL76" s="243"/>
      <c r="AM76" s="244"/>
      <c r="AN76" s="99"/>
      <c r="AO76" s="99"/>
      <c r="AP76" s="104"/>
      <c r="AQ76" s="92"/>
      <c r="BM76" s="91"/>
      <c r="BN76" s="92"/>
      <c r="BO76" s="98"/>
      <c r="BP76" s="91"/>
      <c r="BQ76" s="91"/>
      <c r="BR76" s="110"/>
      <c r="BS76" s="98"/>
      <c r="BT76" s="91"/>
      <c r="BU76" s="91"/>
      <c r="BV76" s="98"/>
      <c r="BW76" s="98"/>
      <c r="BX76" s="98"/>
      <c r="BY76" s="98"/>
      <c r="BZ76" s="98"/>
      <c r="CA76" s="98"/>
      <c r="CB76" s="98"/>
      <c r="CC76" s="98"/>
      <c r="CD76" s="105"/>
      <c r="CE76" s="105"/>
      <c r="CF76" s="105"/>
      <c r="CG76" s="105"/>
      <c r="CH76" s="98"/>
    </row>
    <row r="77" spans="2:86" ht="13.5" customHeight="1" thickBot="1">
      <c r="B77" s="109"/>
      <c r="G77" s="259"/>
      <c r="H77" s="260"/>
      <c r="I77" s="260"/>
      <c r="J77" s="260"/>
      <c r="K77" s="260"/>
      <c r="L77" s="260"/>
      <c r="M77" s="261"/>
      <c r="O77" s="333"/>
      <c r="P77" s="334"/>
      <c r="Q77" s="335"/>
      <c r="R77" s="91"/>
      <c r="W77" s="99"/>
      <c r="Y77" s="259"/>
      <c r="Z77" s="260"/>
      <c r="AA77" s="260"/>
      <c r="AB77" s="260"/>
      <c r="AC77" s="260"/>
      <c r="AD77" s="260"/>
      <c r="AE77" s="261"/>
      <c r="AG77" s="252"/>
      <c r="AH77" s="243"/>
      <c r="AI77" s="244"/>
      <c r="AK77" s="252"/>
      <c r="AL77" s="243"/>
      <c r="AM77" s="244"/>
      <c r="AN77" s="99"/>
      <c r="AO77" s="99"/>
      <c r="AP77" s="123"/>
      <c r="AQ77" s="108"/>
      <c r="BM77" s="91"/>
      <c r="BN77" s="92"/>
      <c r="BO77" s="98"/>
      <c r="BP77" s="91"/>
      <c r="BQ77" s="91"/>
      <c r="BR77" s="105"/>
      <c r="BS77" s="105"/>
      <c r="BT77" s="91"/>
      <c r="BU77" s="91"/>
      <c r="BV77" s="98"/>
      <c r="BW77" s="98"/>
      <c r="BX77" s="98"/>
      <c r="BY77" s="98"/>
      <c r="BZ77" s="98"/>
      <c r="CA77" s="98"/>
      <c r="CB77" s="98"/>
      <c r="CC77" s="98"/>
      <c r="CD77" s="105"/>
      <c r="CE77" s="105"/>
      <c r="CF77" s="105"/>
      <c r="CG77" s="105"/>
      <c r="CH77" s="98"/>
    </row>
    <row r="78" spans="2:86" ht="13.5" customHeight="1" thickBot="1">
      <c r="B78" s="109"/>
      <c r="O78" s="91"/>
      <c r="P78" s="91"/>
      <c r="Q78" s="98"/>
      <c r="W78" s="99"/>
      <c r="AG78" s="252"/>
      <c r="AH78" s="243"/>
      <c r="AI78" s="244"/>
      <c r="AK78" s="252"/>
      <c r="AL78" s="243"/>
      <c r="AM78" s="244"/>
      <c r="AN78" s="98"/>
      <c r="AO78" s="98"/>
      <c r="AP78" s="123"/>
      <c r="AQ78" s="108"/>
      <c r="AR78" s="92"/>
      <c r="AS78" s="113"/>
      <c r="BI78" s="91"/>
      <c r="BJ78" s="91"/>
      <c r="BM78" s="91"/>
      <c r="BN78" s="92"/>
      <c r="BO78" s="98"/>
      <c r="BP78" s="91"/>
      <c r="BQ78" s="91"/>
      <c r="BR78" s="105"/>
      <c r="BS78" s="105"/>
      <c r="BT78" s="91"/>
      <c r="BU78" s="91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</row>
    <row r="79" spans="2:86" ht="13.5" customHeight="1">
      <c r="B79" s="109"/>
      <c r="G79" s="256">
        <v>5</v>
      </c>
      <c r="H79" s="257"/>
      <c r="I79" s="257"/>
      <c r="J79" s="257"/>
      <c r="K79" s="257"/>
      <c r="L79" s="257"/>
      <c r="M79" s="258"/>
      <c r="O79" s="327" t="s">
        <v>140</v>
      </c>
      <c r="P79" s="328"/>
      <c r="Q79" s="329"/>
      <c r="R79" s="138"/>
      <c r="S79" s="138"/>
      <c r="T79" s="138"/>
      <c r="U79" s="138"/>
      <c r="V79" s="138"/>
      <c r="W79" s="99"/>
      <c r="Y79" s="256">
        <v>12</v>
      </c>
      <c r="Z79" s="257"/>
      <c r="AA79" s="257"/>
      <c r="AB79" s="257"/>
      <c r="AC79" s="257"/>
      <c r="AD79" s="257"/>
      <c r="AE79" s="258"/>
      <c r="AG79" s="252"/>
      <c r="AH79" s="243"/>
      <c r="AI79" s="244"/>
      <c r="AK79" s="252"/>
      <c r="AL79" s="243"/>
      <c r="AM79" s="244"/>
      <c r="AN79" s="98"/>
      <c r="AO79" s="98"/>
      <c r="AP79" s="123"/>
      <c r="AQ79" s="108"/>
      <c r="BO79" s="98"/>
      <c r="BP79" s="98"/>
      <c r="BQ79" s="98"/>
      <c r="BR79" s="110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105"/>
      <c r="CE79" s="105"/>
      <c r="CF79" s="105"/>
      <c r="CG79" s="105"/>
      <c r="CH79" s="98"/>
    </row>
    <row r="80" spans="2:86" ht="13.5" customHeight="1" thickBot="1">
      <c r="B80" s="109"/>
      <c r="G80" s="259"/>
      <c r="H80" s="260"/>
      <c r="I80" s="260"/>
      <c r="J80" s="260"/>
      <c r="K80" s="260"/>
      <c r="L80" s="260"/>
      <c r="M80" s="261"/>
      <c r="O80" s="330"/>
      <c r="P80" s="331"/>
      <c r="Q80" s="332"/>
      <c r="R80" s="138"/>
      <c r="S80" s="138"/>
      <c r="T80" s="138"/>
      <c r="U80" s="138"/>
      <c r="V80" s="138"/>
      <c r="W80" s="99"/>
      <c r="Y80" s="259"/>
      <c r="Z80" s="260"/>
      <c r="AA80" s="260"/>
      <c r="AB80" s="260"/>
      <c r="AC80" s="260"/>
      <c r="AD80" s="260"/>
      <c r="AE80" s="261"/>
      <c r="AG80" s="252"/>
      <c r="AH80" s="243"/>
      <c r="AI80" s="244"/>
      <c r="AK80" s="252"/>
      <c r="AL80" s="243"/>
      <c r="AM80" s="244"/>
      <c r="AN80" s="98"/>
      <c r="AO80" s="98"/>
      <c r="AP80" s="107"/>
      <c r="AQ80" s="92"/>
      <c r="BO80" s="98"/>
      <c r="BP80" s="105"/>
      <c r="BQ80" s="105"/>
      <c r="BR80" s="105"/>
      <c r="BS80" s="105"/>
      <c r="BT80" s="105"/>
      <c r="BU80" s="105"/>
      <c r="BV80" s="98"/>
      <c r="BW80" s="98"/>
      <c r="BX80" s="98"/>
      <c r="BY80" s="98"/>
      <c r="BZ80" s="98"/>
      <c r="CA80" s="98"/>
      <c r="CB80" s="98"/>
      <c r="CC80" s="98"/>
      <c r="CD80" s="105"/>
      <c r="CE80" s="105"/>
      <c r="CF80" s="105"/>
      <c r="CG80" s="105"/>
      <c r="CH80" s="98"/>
    </row>
    <row r="81" spans="2:86" ht="13.5" customHeight="1" thickBot="1">
      <c r="B81" s="109"/>
      <c r="O81" s="330"/>
      <c r="P81" s="331"/>
      <c r="Q81" s="332"/>
      <c r="R81" s="138"/>
      <c r="S81" s="138"/>
      <c r="T81" s="138"/>
      <c r="U81" s="138"/>
      <c r="V81" s="138"/>
      <c r="W81" s="98"/>
      <c r="AG81" s="252"/>
      <c r="AH81" s="243"/>
      <c r="AI81" s="244"/>
      <c r="AK81" s="252"/>
      <c r="AL81" s="243"/>
      <c r="AM81" s="244"/>
      <c r="AN81" s="98"/>
      <c r="AO81" s="98"/>
      <c r="AP81" s="106"/>
      <c r="AQ81" s="92"/>
      <c r="BO81" s="98"/>
      <c r="BP81" s="105"/>
      <c r="BQ81" s="105"/>
      <c r="BR81" s="105"/>
      <c r="BS81" s="105"/>
      <c r="BT81" s="105"/>
      <c r="BU81" s="105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</row>
    <row r="82" spans="2:86" ht="13.5" customHeight="1">
      <c r="B82" s="109"/>
      <c r="G82" s="256">
        <v>6</v>
      </c>
      <c r="H82" s="257"/>
      <c r="I82" s="257"/>
      <c r="J82" s="257"/>
      <c r="K82" s="257"/>
      <c r="L82" s="257"/>
      <c r="M82" s="258"/>
      <c r="O82" s="330"/>
      <c r="P82" s="331"/>
      <c r="Q82" s="332"/>
      <c r="R82" s="138"/>
      <c r="S82" s="138"/>
      <c r="T82" s="138"/>
      <c r="U82" s="138"/>
      <c r="V82" s="138"/>
      <c r="W82" s="105"/>
      <c r="Y82" s="256">
        <v>13</v>
      </c>
      <c r="Z82" s="257"/>
      <c r="AA82" s="257"/>
      <c r="AB82" s="257"/>
      <c r="AC82" s="257"/>
      <c r="AD82" s="257"/>
      <c r="AE82" s="258"/>
      <c r="AG82" s="252"/>
      <c r="AH82" s="243"/>
      <c r="AI82" s="244"/>
      <c r="AK82" s="252"/>
      <c r="AL82" s="243"/>
      <c r="AM82" s="244"/>
      <c r="AN82" s="105"/>
      <c r="AO82" s="105"/>
      <c r="AP82" s="104"/>
      <c r="AQ82" s="92"/>
      <c r="BO82" s="98"/>
      <c r="BP82" s="98"/>
      <c r="BQ82" s="98"/>
      <c r="BR82" s="110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</row>
    <row r="83" spans="2:86" ht="13.5" customHeight="1" thickBot="1">
      <c r="B83" s="109"/>
      <c r="G83" s="259"/>
      <c r="H83" s="260"/>
      <c r="I83" s="260"/>
      <c r="J83" s="260"/>
      <c r="K83" s="260"/>
      <c r="L83" s="260"/>
      <c r="M83" s="261"/>
      <c r="O83" s="333"/>
      <c r="P83" s="334"/>
      <c r="Q83" s="335"/>
      <c r="R83" s="138"/>
      <c r="S83" s="138"/>
      <c r="T83" s="138"/>
      <c r="U83" s="138"/>
      <c r="V83" s="138"/>
      <c r="W83" s="105"/>
      <c r="Y83" s="259"/>
      <c r="Z83" s="260"/>
      <c r="AA83" s="260"/>
      <c r="AB83" s="260"/>
      <c r="AC83" s="260"/>
      <c r="AD83" s="260"/>
      <c r="AE83" s="261"/>
      <c r="AG83" s="323"/>
      <c r="AH83" s="324"/>
      <c r="AI83" s="325"/>
      <c r="AK83" s="252"/>
      <c r="AL83" s="243"/>
      <c r="AM83" s="244"/>
      <c r="AN83" s="105"/>
      <c r="AO83" s="105"/>
      <c r="AP83" s="107"/>
      <c r="AQ83" s="110"/>
      <c r="BO83" s="98"/>
      <c r="BP83" s="105"/>
      <c r="BQ83" s="105"/>
      <c r="BR83" s="105"/>
      <c r="BS83" s="105"/>
      <c r="BT83" s="105"/>
      <c r="BU83" s="105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</row>
    <row r="84" spans="2:86" ht="13.5" customHeight="1" thickBot="1">
      <c r="B84" s="109"/>
      <c r="R84" s="98"/>
      <c r="S84" s="98"/>
      <c r="T84" s="98"/>
      <c r="U84" s="98"/>
      <c r="V84" s="98"/>
      <c r="W84" s="99"/>
      <c r="AI84" s="91"/>
      <c r="AK84" s="252"/>
      <c r="AL84" s="243"/>
      <c r="AM84" s="244"/>
      <c r="AN84" s="99"/>
      <c r="AO84" s="99"/>
      <c r="AP84" s="104"/>
      <c r="AQ84" s="92"/>
      <c r="BK84" s="91"/>
      <c r="BL84" s="91"/>
      <c r="BM84" s="98"/>
      <c r="BN84" s="98"/>
      <c r="BO84" s="98"/>
      <c r="BP84" s="105"/>
      <c r="BQ84" s="105"/>
      <c r="BR84" s="105"/>
      <c r="BS84" s="105"/>
      <c r="BT84" s="105"/>
      <c r="BU84" s="105"/>
      <c r="BV84" s="98"/>
      <c r="BW84" s="98"/>
      <c r="BX84" s="98"/>
      <c r="BY84" s="98"/>
      <c r="BZ84" s="98"/>
      <c r="CA84" s="98"/>
      <c r="CB84" s="98"/>
      <c r="CC84" s="98"/>
      <c r="CD84" s="105"/>
      <c r="CE84" s="98"/>
      <c r="CF84" s="98"/>
      <c r="CG84" s="98"/>
      <c r="CH84" s="98"/>
    </row>
    <row r="85" spans="2:86" ht="13.5" customHeight="1">
      <c r="B85" s="109"/>
      <c r="G85" s="256">
        <v>7</v>
      </c>
      <c r="H85" s="257"/>
      <c r="I85" s="257"/>
      <c r="J85" s="257"/>
      <c r="K85" s="257"/>
      <c r="L85" s="257"/>
      <c r="M85" s="258"/>
      <c r="O85" s="326" t="s">
        <v>97</v>
      </c>
      <c r="P85" s="326"/>
      <c r="Q85" s="326"/>
      <c r="R85" s="326"/>
      <c r="S85" s="326"/>
      <c r="T85" s="326"/>
      <c r="U85" s="138"/>
      <c r="V85" s="138"/>
      <c r="W85" s="99"/>
      <c r="Y85" s="256">
        <v>14</v>
      </c>
      <c r="Z85" s="257"/>
      <c r="AA85" s="257"/>
      <c r="AB85" s="257"/>
      <c r="AC85" s="257"/>
      <c r="AD85" s="257"/>
      <c r="AE85" s="258"/>
      <c r="AI85" s="91"/>
      <c r="AK85" s="252"/>
      <c r="AL85" s="243"/>
      <c r="AM85" s="244"/>
      <c r="AN85" s="99"/>
      <c r="AO85" s="99"/>
      <c r="AP85" s="104"/>
      <c r="AQ85" s="92"/>
      <c r="BA85" s="98"/>
      <c r="BD85" s="98"/>
      <c r="BE85" s="98"/>
      <c r="BF85" s="98"/>
      <c r="BG85" s="98"/>
      <c r="BH85" s="98"/>
      <c r="BI85" s="98"/>
      <c r="BJ85" s="98"/>
      <c r="BK85" s="91"/>
      <c r="BL85" s="91"/>
      <c r="BM85" s="98"/>
      <c r="BN85" s="98"/>
      <c r="BO85" s="98"/>
      <c r="BP85" s="98"/>
      <c r="BQ85" s="98"/>
      <c r="BR85" s="110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</row>
    <row r="86" spans="2:86" ht="13.5" customHeight="1" thickBot="1">
      <c r="B86" s="109"/>
      <c r="G86" s="259"/>
      <c r="H86" s="260"/>
      <c r="I86" s="260"/>
      <c r="J86" s="260"/>
      <c r="K86" s="260"/>
      <c r="L86" s="260"/>
      <c r="M86" s="261"/>
      <c r="O86" s="326"/>
      <c r="P86" s="326"/>
      <c r="Q86" s="326"/>
      <c r="R86" s="326"/>
      <c r="S86" s="326"/>
      <c r="T86" s="326"/>
      <c r="U86" s="138"/>
      <c r="V86" s="138"/>
      <c r="W86" s="99"/>
      <c r="Y86" s="259"/>
      <c r="Z86" s="260"/>
      <c r="AA86" s="260"/>
      <c r="AB86" s="260"/>
      <c r="AC86" s="260"/>
      <c r="AD86" s="260"/>
      <c r="AE86" s="261"/>
      <c r="AI86" s="91"/>
      <c r="AK86" s="252"/>
      <c r="AL86" s="243"/>
      <c r="AM86" s="244"/>
      <c r="AN86" s="99"/>
      <c r="AO86" s="99"/>
      <c r="AP86" s="104"/>
      <c r="AQ86" s="92"/>
      <c r="BA86" s="98"/>
      <c r="BD86" s="105"/>
      <c r="BE86" s="105"/>
      <c r="BF86" s="105"/>
      <c r="BG86" s="105"/>
      <c r="BH86" s="105"/>
      <c r="BI86" s="98"/>
      <c r="BJ86" s="98"/>
      <c r="BK86" s="98"/>
      <c r="BL86" s="98"/>
      <c r="BM86" s="98"/>
      <c r="BN86" s="98"/>
      <c r="BO86" s="98"/>
      <c r="BP86" s="105"/>
      <c r="BQ86" s="105"/>
      <c r="BR86" s="105"/>
      <c r="BS86" s="105"/>
      <c r="BT86" s="105"/>
      <c r="BU86" s="105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</row>
    <row r="87" spans="2:86" ht="13.5" customHeight="1" thickBot="1">
      <c r="B87" s="109"/>
      <c r="R87" s="138"/>
      <c r="S87" s="138"/>
      <c r="T87" s="138"/>
      <c r="U87" s="138"/>
      <c r="V87" s="138"/>
      <c r="W87" s="99"/>
      <c r="AG87" s="99"/>
      <c r="AH87" s="99"/>
      <c r="AI87" s="99"/>
      <c r="AK87" s="252"/>
      <c r="AL87" s="243"/>
      <c r="AM87" s="244"/>
      <c r="AN87" s="99"/>
      <c r="AO87" s="99"/>
      <c r="AP87" s="104"/>
      <c r="AQ87" s="92"/>
      <c r="AR87" s="92"/>
      <c r="AS87" s="92"/>
      <c r="AT87" s="92"/>
      <c r="AU87" s="92"/>
      <c r="AV87" s="92"/>
      <c r="AW87" s="92"/>
      <c r="AX87" s="92"/>
      <c r="AY87" s="92"/>
      <c r="BA87" s="98"/>
      <c r="BD87" s="105"/>
      <c r="BE87" s="105"/>
      <c r="BF87" s="105"/>
      <c r="BG87" s="105"/>
      <c r="BH87" s="105"/>
      <c r="BI87" s="98"/>
      <c r="BJ87" s="98"/>
      <c r="BK87" s="98"/>
      <c r="BL87" s="98"/>
      <c r="BM87" s="98"/>
      <c r="BN87" s="98"/>
      <c r="BO87" s="98"/>
      <c r="BP87" s="105"/>
      <c r="BQ87" s="105"/>
      <c r="BR87" s="105"/>
      <c r="BS87" s="105"/>
      <c r="BT87" s="105"/>
      <c r="BU87" s="105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</row>
    <row r="88" spans="2:86" ht="13.5" customHeight="1">
      <c r="B88" s="109"/>
      <c r="G88" s="256">
        <v>8</v>
      </c>
      <c r="H88" s="257"/>
      <c r="I88" s="257"/>
      <c r="J88" s="257"/>
      <c r="K88" s="257"/>
      <c r="L88" s="257"/>
      <c r="M88" s="258"/>
      <c r="O88" s="336" t="s">
        <v>98</v>
      </c>
      <c r="P88" s="337"/>
      <c r="Q88" s="337"/>
      <c r="R88" s="337"/>
      <c r="S88" s="337"/>
      <c r="T88" s="337"/>
      <c r="U88" s="338"/>
      <c r="V88" s="138"/>
      <c r="W88" s="98"/>
      <c r="Y88" s="256">
        <v>15</v>
      </c>
      <c r="Z88" s="257"/>
      <c r="AA88" s="257"/>
      <c r="AB88" s="257"/>
      <c r="AC88" s="257"/>
      <c r="AD88" s="257"/>
      <c r="AE88" s="258"/>
      <c r="AK88" s="252"/>
      <c r="AL88" s="243"/>
      <c r="AM88" s="244"/>
      <c r="AN88" s="99"/>
      <c r="AO88" s="99"/>
      <c r="AP88" s="104"/>
      <c r="AR88" s="111"/>
      <c r="AS88" s="111"/>
      <c r="AT88" s="111"/>
      <c r="AU88" s="92"/>
      <c r="AV88" s="92"/>
      <c r="AW88" s="92"/>
      <c r="AX88" s="92"/>
      <c r="AY88" s="92"/>
      <c r="BA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</row>
    <row r="89" spans="2:86" ht="13.5" customHeight="1" thickBot="1">
      <c r="B89" s="109"/>
      <c r="G89" s="259"/>
      <c r="H89" s="260"/>
      <c r="I89" s="260"/>
      <c r="J89" s="260"/>
      <c r="K89" s="260"/>
      <c r="L89" s="260"/>
      <c r="M89" s="261"/>
      <c r="O89" s="339"/>
      <c r="P89" s="340"/>
      <c r="Q89" s="340"/>
      <c r="R89" s="340"/>
      <c r="S89" s="340"/>
      <c r="T89" s="340"/>
      <c r="U89" s="341"/>
      <c r="V89" s="138"/>
      <c r="W89" s="98"/>
      <c r="Y89" s="259"/>
      <c r="Z89" s="260"/>
      <c r="AA89" s="260"/>
      <c r="AB89" s="260"/>
      <c r="AC89" s="260"/>
      <c r="AD89" s="260"/>
      <c r="AE89" s="261"/>
      <c r="AK89" s="323"/>
      <c r="AL89" s="324"/>
      <c r="AM89" s="325"/>
      <c r="AN89" s="99"/>
      <c r="AO89" s="99"/>
      <c r="AP89" s="104"/>
      <c r="AR89" s="111"/>
      <c r="AS89" s="111"/>
      <c r="AT89" s="111"/>
      <c r="AU89" s="92"/>
      <c r="AV89" s="92"/>
      <c r="AW89" s="92"/>
      <c r="AX89" s="92"/>
      <c r="AY89" s="92"/>
      <c r="BA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</row>
    <row r="90" spans="2:86" s="92" customFormat="1" ht="13.5" customHeight="1">
      <c r="B90" s="109"/>
      <c r="G90" s="85"/>
      <c r="H90" s="85"/>
      <c r="I90" s="85"/>
      <c r="J90" s="85"/>
      <c r="K90" s="85"/>
      <c r="L90" s="85"/>
      <c r="M90" s="85"/>
      <c r="N90" s="113"/>
      <c r="Q90" s="113"/>
      <c r="R90" s="113"/>
      <c r="U90" s="103"/>
      <c r="Y90" s="85"/>
      <c r="Z90" s="85"/>
      <c r="AA90" s="85"/>
      <c r="AB90" s="85"/>
      <c r="AC90" s="85"/>
      <c r="AD90" s="85"/>
      <c r="AE90" s="85"/>
      <c r="AG90" s="98"/>
      <c r="AH90" s="98"/>
      <c r="AI90" s="98"/>
      <c r="AJ90" s="98"/>
      <c r="AK90" s="98"/>
      <c r="AL90" s="98"/>
      <c r="AM90" s="98"/>
      <c r="AN90" s="98"/>
      <c r="AO90" s="98"/>
      <c r="AP90" s="104"/>
      <c r="AS90" s="103"/>
      <c r="AT90" s="103"/>
      <c r="AU90" s="113"/>
      <c r="AV90" s="113"/>
      <c r="AW90" s="113"/>
      <c r="AX90" s="113"/>
      <c r="BA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</row>
    <row r="91" spans="2:51" ht="13.5" customHeight="1" thickBot="1">
      <c r="B91" s="114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15"/>
      <c r="AT91" s="92"/>
      <c r="AU91" s="92"/>
      <c r="AV91" s="92"/>
      <c r="AW91" s="92"/>
      <c r="AX91" s="92"/>
      <c r="AY91" s="92"/>
    </row>
  </sheetData>
  <sheetProtection/>
  <mergeCells count="76">
    <mergeCell ref="Y76:AE77"/>
    <mergeCell ref="AQ28:AW29"/>
    <mergeCell ref="Y70:AE71"/>
    <mergeCell ref="Y73:AE74"/>
    <mergeCell ref="AG45:AI52"/>
    <mergeCell ref="AK70:AM89"/>
    <mergeCell ref="AQ43:AW44"/>
    <mergeCell ref="AQ37:AW38"/>
    <mergeCell ref="AQ52:AW53"/>
    <mergeCell ref="AQ46:AW47"/>
    <mergeCell ref="Y48:AE49"/>
    <mergeCell ref="Y51:AE52"/>
    <mergeCell ref="AQ49:AW50"/>
    <mergeCell ref="AY19:BA26"/>
    <mergeCell ref="AY28:BA35"/>
    <mergeCell ref="AY37:BA44"/>
    <mergeCell ref="AY46:BA53"/>
    <mergeCell ref="Y42:AE43"/>
    <mergeCell ref="AG36:AI43"/>
    <mergeCell ref="AQ31:AW32"/>
    <mergeCell ref="G49:M50"/>
    <mergeCell ref="G40:M41"/>
    <mergeCell ref="B60:N62"/>
    <mergeCell ref="O60:S62"/>
    <mergeCell ref="G52:M53"/>
    <mergeCell ref="G46:M47"/>
    <mergeCell ref="G43:M44"/>
    <mergeCell ref="G37:M38"/>
    <mergeCell ref="Y45:AE46"/>
    <mergeCell ref="AQ34:AW35"/>
    <mergeCell ref="Y36:AE37"/>
    <mergeCell ref="Y39:AE40"/>
    <mergeCell ref="AQ40:AW41"/>
    <mergeCell ref="AG30:AI34"/>
    <mergeCell ref="G31:M32"/>
    <mergeCell ref="G34:M35"/>
    <mergeCell ref="Y30:AE31"/>
    <mergeCell ref="Y33:AE34"/>
    <mergeCell ref="B9:O11"/>
    <mergeCell ref="T15:AN16"/>
    <mergeCell ref="Y21:AE22"/>
    <mergeCell ref="G22:M23"/>
    <mergeCell ref="P9:T11"/>
    <mergeCell ref="G19:M20"/>
    <mergeCell ref="AG21:AI28"/>
    <mergeCell ref="AQ19:AW20"/>
    <mergeCell ref="Y27:AE28"/>
    <mergeCell ref="G66:M67"/>
    <mergeCell ref="Y66:AE67"/>
    <mergeCell ref="O66:T67"/>
    <mergeCell ref="Y24:AE25"/>
    <mergeCell ref="AQ22:AW23"/>
    <mergeCell ref="G25:M26"/>
    <mergeCell ref="AQ25:AW26"/>
    <mergeCell ref="G28:M29"/>
    <mergeCell ref="O88:U89"/>
    <mergeCell ref="G70:M71"/>
    <mergeCell ref="G73:M74"/>
    <mergeCell ref="G76:M77"/>
    <mergeCell ref="G79:M80"/>
    <mergeCell ref="G88:M89"/>
    <mergeCell ref="Y79:AE80"/>
    <mergeCell ref="Y82:AE83"/>
    <mergeCell ref="G82:M83"/>
    <mergeCell ref="G85:M86"/>
    <mergeCell ref="Y85:AE86"/>
    <mergeCell ref="Y88:AE89"/>
    <mergeCell ref="AG70:AI83"/>
    <mergeCell ref="O85:T86"/>
    <mergeCell ref="O19:Q23"/>
    <mergeCell ref="O25:Q32"/>
    <mergeCell ref="O34:Q38"/>
    <mergeCell ref="O40:Q47"/>
    <mergeCell ref="O49:Q53"/>
    <mergeCell ref="O70:Q77"/>
    <mergeCell ref="O79:Q83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3" r:id="rId2"/>
  <headerFooter alignWithMargins="0">
    <oddFooter>&amp;C&amp;"ＭＳ 明朝,標準"&amp;14－29－&amp;"ＭＳ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85" zoomScaleSheetLayoutView="85" workbookViewId="0" topLeftCell="A1">
      <selection activeCell="L10" sqref="L10:Q10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88" t="s">
        <v>1</v>
      </c>
      <c r="B1" s="388"/>
      <c r="C1" s="388" t="s">
        <v>8</v>
      </c>
      <c r="D1" s="388"/>
      <c r="E1" s="22" t="s">
        <v>105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393" t="s">
        <v>120</v>
      </c>
      <c r="B3" s="394"/>
      <c r="C3" s="127" t="s">
        <v>106</v>
      </c>
      <c r="D3" s="51" t="str">
        <f>IF(B4="","",B4)</f>
        <v>尽誠学園Ａ</v>
      </c>
      <c r="E3" s="52" t="str">
        <f>IF(B5="","",B5)</f>
        <v>早鞆</v>
      </c>
      <c r="F3" s="52" t="str">
        <f>IF(B6="","",B6)</f>
        <v>城南Ａ</v>
      </c>
      <c r="G3" s="51" t="str">
        <f>IF(B7="","",B7)</f>
        <v>松山商業Ａ</v>
      </c>
      <c r="H3" s="51" t="str">
        <f>IF(B8="","",B8)</f>
        <v>高松商業Ａ</v>
      </c>
      <c r="I3" s="51" t="str">
        <f>IF(B9="","",B9)</f>
        <v>尽誠学園Ｂ</v>
      </c>
      <c r="J3" s="399" t="s">
        <v>9</v>
      </c>
      <c r="K3" s="400"/>
      <c r="L3" s="54" t="s">
        <v>10</v>
      </c>
      <c r="M3" s="55" t="s">
        <v>11</v>
      </c>
      <c r="N3" s="56" t="s">
        <v>12</v>
      </c>
      <c r="O3" s="56" t="s">
        <v>13</v>
      </c>
      <c r="P3" s="56" t="s">
        <v>14</v>
      </c>
      <c r="Q3" s="57" t="s">
        <v>15</v>
      </c>
    </row>
    <row r="4" spans="1:18" ht="39" customHeight="1">
      <c r="A4" s="58" t="s">
        <v>40</v>
      </c>
      <c r="B4" s="368" t="str">
        <f>IF('決勝ﾘｰｸﾞ順位'!B5="","",'決勝ﾘｰｸﾞ順位'!B5)</f>
        <v>尽誠学園Ａ</v>
      </c>
      <c r="C4" s="369"/>
      <c r="D4" s="183"/>
      <c r="E4" s="273" t="s">
        <v>394</v>
      </c>
      <c r="F4" s="273" t="s">
        <v>395</v>
      </c>
      <c r="G4" s="75" t="s">
        <v>399</v>
      </c>
      <c r="H4" s="184" t="s">
        <v>398</v>
      </c>
      <c r="I4" s="75" t="s">
        <v>441</v>
      </c>
      <c r="J4" s="401" t="str">
        <f aca="true" t="shared" si="0" ref="J4:J9">IF(SUM(M4:N4)=0,"/",O4+M4&amp;"/"&amp;P4+N4)</f>
        <v>5/0</v>
      </c>
      <c r="K4" s="402"/>
      <c r="L4" s="34">
        <f aca="true" t="shared" si="1" ref="L4:L9">IF(SUM(M4:P4)=0,"",O4*2+N4+M4*2)</f>
        <v>10</v>
      </c>
      <c r="M4" s="35">
        <f aca="true" t="shared" si="2" ref="M4:M9">IF(LEFT(F4,1)="3",1,0)+IF(LEFT(E4,1)="3",1,0)+IF(LEFT(G4,1)="3",1,0)+IF(LEFT(H4,1)="3",1,0)+IF(LEFT(I4,1)="3",1,0)+IF(LEFT(D4,1)="3",1,0)</f>
        <v>5</v>
      </c>
      <c r="N4" s="36">
        <f aca="true" t="shared" si="3" ref="N4:N9">IF(RIGHT(F4,1)="3",1,0)+IF(RIGHT(E4,1)="3",1,0)+IF(RIGHT(G4,1)="3",1,0)+IF(RIGHT(H4,1)="3",1,0)+IF(RIGHT(I4,1)="3",1,0)+IF(RIGHT(D4,1)="3",1,0)</f>
        <v>0</v>
      </c>
      <c r="O4" s="37">
        <f aca="true" t="shared" si="4" ref="O4:O9">IF(LEFT(F4,1)="W",1,0)+IF(LEFT(E4,1)="W",1,0)+IF(LEFT(G4,1)="W",1,0)+IF(LEFT(H4,1)="W",1,0)+IF(LEFT(I4,1)="W",1,0)+IF(LEFT(D4,1)="W",1,0)</f>
        <v>0</v>
      </c>
      <c r="P4" s="37">
        <f aca="true" t="shared" si="5" ref="P4:P9">IF(LEFT(F4,1)="L",1,0)+IF(LEFT(E4,1)="L",1,0)+IF(LEFT(G4,1)="L",1,0)+IF(LEFT(H4,1)="L",1,0)+IF(LEFT(I4,1)="L",1,0)+IF(LEFT(D4,1)="L",1,0)</f>
        <v>0</v>
      </c>
      <c r="Q4" s="59">
        <f>IF(SUM(M4:P4)=0,"",RANK(L4,L4:L9,0))</f>
        <v>1</v>
      </c>
      <c r="R4" s="25" t="str">
        <f aca="true" t="shared" si="6" ref="R4:R9">B4</f>
        <v>尽誠学園Ａ</v>
      </c>
    </row>
    <row r="5" spans="1:18" ht="39" customHeight="1">
      <c r="A5" s="60" t="s">
        <v>41</v>
      </c>
      <c r="B5" s="389" t="str">
        <f>IF('決勝ﾘｰｸﾞ順位'!B6="","",'決勝ﾘｰｸﾞ順位'!B6)</f>
        <v>早鞆</v>
      </c>
      <c r="C5" s="390"/>
      <c r="D5" s="275" t="str">
        <f>IF(LEFT(E4,1)="W","L W/O",IF(LEFT(E4,1)="L","W W/O",IF(E4="-","-",RIGHT(E4,1)&amp;"-"&amp;LEFT(E4,1))))</f>
        <v>1-3</v>
      </c>
      <c r="E5" s="38"/>
      <c r="F5" s="274" t="s">
        <v>396</v>
      </c>
      <c r="G5" s="184" t="s">
        <v>442</v>
      </c>
      <c r="H5" s="78" t="s">
        <v>403</v>
      </c>
      <c r="I5" s="262" t="s">
        <v>400</v>
      </c>
      <c r="J5" s="403" t="str">
        <f t="shared" si="0"/>
        <v>1/4</v>
      </c>
      <c r="K5" s="404"/>
      <c r="L5" s="40">
        <f t="shared" si="1"/>
        <v>6</v>
      </c>
      <c r="M5" s="35">
        <f t="shared" si="2"/>
        <v>1</v>
      </c>
      <c r="N5" s="36">
        <f t="shared" si="3"/>
        <v>4</v>
      </c>
      <c r="O5" s="37">
        <f t="shared" si="4"/>
        <v>0</v>
      </c>
      <c r="P5" s="37">
        <f t="shared" si="5"/>
        <v>0</v>
      </c>
      <c r="Q5" s="61">
        <v>6</v>
      </c>
      <c r="R5" s="25" t="str">
        <f t="shared" si="6"/>
        <v>早鞆</v>
      </c>
    </row>
    <row r="6" spans="1:18" ht="39" customHeight="1">
      <c r="A6" s="76" t="s">
        <v>121</v>
      </c>
      <c r="B6" s="370" t="str">
        <f>IF('決勝ﾘｰｸﾞ順位'!B7="","",'決勝ﾘｰｸﾞ順位'!B7)</f>
        <v>城南Ａ</v>
      </c>
      <c r="C6" s="371"/>
      <c r="D6" s="276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1-3</v>
      </c>
      <c r="F6" s="77"/>
      <c r="G6" s="78" t="s">
        <v>398</v>
      </c>
      <c r="H6" s="184" t="s">
        <v>443</v>
      </c>
      <c r="I6" s="78" t="s">
        <v>398</v>
      </c>
      <c r="J6" s="403" t="str">
        <f t="shared" si="0"/>
        <v>2/3</v>
      </c>
      <c r="K6" s="404"/>
      <c r="L6" s="80">
        <f t="shared" si="1"/>
        <v>7</v>
      </c>
      <c r="M6" s="81">
        <f t="shared" si="2"/>
        <v>2</v>
      </c>
      <c r="N6" s="45">
        <f t="shared" si="3"/>
        <v>3</v>
      </c>
      <c r="O6" s="82">
        <f t="shared" si="4"/>
        <v>0</v>
      </c>
      <c r="P6" s="82">
        <f t="shared" si="5"/>
        <v>0</v>
      </c>
      <c r="Q6" s="83">
        <f>IF(SUM(M6:P6)=0,"",RANK(L6,L4:L9,0))</f>
        <v>4</v>
      </c>
      <c r="R6" s="25" t="str">
        <f t="shared" si="6"/>
        <v>城南Ａ</v>
      </c>
    </row>
    <row r="7" spans="1:18" ht="39" customHeight="1">
      <c r="A7" s="76" t="s">
        <v>122</v>
      </c>
      <c r="B7" s="370" t="str">
        <f>IF('決勝ﾘｰｸﾞ順位'!C5="","",'決勝ﾘｰｸﾞ順位'!C5)</f>
        <v>松山商業Ａ</v>
      </c>
      <c r="C7" s="371"/>
      <c r="D7" s="185" t="str">
        <f>IF(LEFT(G4,1)="W","L W/O",IF(LEFT(G4,1)="L","W W/O",IF(G4="-","-",RIGHT(G4,1)&amp;"-"&amp;LEFT(G4,1))))</f>
        <v>0-3</v>
      </c>
      <c r="E7" s="185" t="str">
        <f>IF(LEFT(G5,1)="W","L W/O",IF(LEFT(G5,1)="L","W W/O",IF(G5="-","-",RIGHT(G5,1)&amp;"-"&amp;LEFT(G5,1))))</f>
        <v>3-1</v>
      </c>
      <c r="F7" s="78" t="str">
        <f>IF(LEFT(G6,1)="W","L W/O",IF(LEFT(G6,1)="L","W W/O",IF(G6="-","-",RIGHT(G6,1)&amp;"-"&amp;LEFT(G6,1))))</f>
        <v>2-3</v>
      </c>
      <c r="G7" s="77"/>
      <c r="H7" s="281" t="s">
        <v>397</v>
      </c>
      <c r="I7" s="278" t="s">
        <v>394</v>
      </c>
      <c r="J7" s="403" t="str">
        <f t="shared" si="0"/>
        <v>3/2</v>
      </c>
      <c r="K7" s="404"/>
      <c r="L7" s="80">
        <f t="shared" si="1"/>
        <v>8</v>
      </c>
      <c r="M7" s="128">
        <f t="shared" si="2"/>
        <v>3</v>
      </c>
      <c r="N7" s="129">
        <f t="shared" si="3"/>
        <v>2</v>
      </c>
      <c r="O7" s="130">
        <f t="shared" si="4"/>
        <v>0</v>
      </c>
      <c r="P7" s="130">
        <f t="shared" si="5"/>
        <v>0</v>
      </c>
      <c r="Q7" s="83">
        <f>IF(SUM(M7:P7)=0,"",RANK(L7,L4:L9,0))</f>
        <v>2</v>
      </c>
      <c r="R7" s="25" t="str">
        <f t="shared" si="6"/>
        <v>松山商業Ａ</v>
      </c>
    </row>
    <row r="8" spans="1:18" ht="39" customHeight="1">
      <c r="A8" s="60" t="s">
        <v>123</v>
      </c>
      <c r="B8" s="389" t="str">
        <f>IF('決勝ﾘｰｸﾞ順位'!C6="","",'決勝ﾘｰｸﾞ順位'!C6)</f>
        <v>高松商業Ａ</v>
      </c>
      <c r="C8" s="390"/>
      <c r="D8" s="175" t="str">
        <f>IF(LEFT(H4,1)="W","L W/O",IF(LEFT(H4,1)="L","W W/O",IF(H4="-","-",RIGHT(H4,1)&amp;"-"&amp;LEFT(H4,1))))</f>
        <v>2-3</v>
      </c>
      <c r="E8" s="185" t="str">
        <f>IF(LEFT(H5,1)="W","L W/O",IF(LEFT(H5,1)="L","W W/O",IF(H5="-","-",RIGHT(H5,1)&amp;"-"&amp;LEFT(H5,1))))</f>
        <v>3-1</v>
      </c>
      <c r="F8" s="185" t="str">
        <f>IF(LEFT(H6,1)="W","L W/O",IF(LEFT(H6,1)="L","W W/O",IF(H6="-","-",RIGHT(H6,1)&amp;"-"&amp;LEFT(H6,1))))</f>
        <v>3-0</v>
      </c>
      <c r="G8" s="285" t="str">
        <f>IF(LEFT(H7,1)="W","L W/O",IF(LEFT(H7,1)="L","W W/O",IF(H7="-","-",RIGHT(H7,1)&amp;"-"&amp;LEFT(H7,1))))</f>
        <v>2-3</v>
      </c>
      <c r="H8" s="38"/>
      <c r="I8" s="277" t="s">
        <v>396</v>
      </c>
      <c r="J8" s="403" t="str">
        <f t="shared" si="0"/>
        <v>3/2</v>
      </c>
      <c r="K8" s="404"/>
      <c r="L8" s="40">
        <f t="shared" si="1"/>
        <v>8</v>
      </c>
      <c r="M8" s="135">
        <f t="shared" si="2"/>
        <v>3</v>
      </c>
      <c r="N8" s="136">
        <f t="shared" si="3"/>
        <v>2</v>
      </c>
      <c r="O8" s="137">
        <f t="shared" si="4"/>
        <v>0</v>
      </c>
      <c r="P8" s="137">
        <f t="shared" si="5"/>
        <v>0</v>
      </c>
      <c r="Q8" s="61">
        <v>3</v>
      </c>
      <c r="R8" s="25" t="str">
        <f t="shared" si="6"/>
        <v>高松商業Ａ</v>
      </c>
    </row>
    <row r="9" spans="1:18" ht="39" customHeight="1" thickBot="1">
      <c r="A9" s="131" t="s">
        <v>43</v>
      </c>
      <c r="B9" s="391" t="str">
        <f>IF('決勝ﾘｰｸﾞ順位'!C7="","",'決勝ﾘｰｸﾞ順位'!C7)</f>
        <v>尽誠学園Ｂ</v>
      </c>
      <c r="C9" s="392"/>
      <c r="D9" s="186" t="str">
        <f>IF(LEFT(I4,1)="W","L W/O",IF(LEFT(I4,1)="L","W W/O",IF(I4="-","-",RIGHT(I4,1)&amp;"-"&amp;LEFT(I4,1))))</f>
        <v>0-3</v>
      </c>
      <c r="E9" s="269" t="str">
        <f>IF(LEFT(I5,1)="W","L W/O",IF(LEFT(I5,1)="L","W W/O",IF(I5="-","-",RIGHT(I5,1)&amp;"-"&amp;LEFT(I5,1))))</f>
        <v>3-2</v>
      </c>
      <c r="F9" s="176" t="str">
        <f>IF(LEFT(I6,1)="W","L W/O",IF(LEFT(I6,1)="L","W W/O",IF(I6="-","-",RIGHT(I6,1)&amp;"-"&amp;LEFT(I6,1))))</f>
        <v>2-3</v>
      </c>
      <c r="G9" s="279" t="str">
        <f>IF(LEFT(I7,1)="W","L W/O",IF(LEFT(I7,1)="L","W W/O",IF(I7="-","-",RIGHT(I7,1)&amp;"-"&amp;LEFT(I7,1))))</f>
        <v>1-3</v>
      </c>
      <c r="H9" s="280" t="str">
        <f>IF(LEFT(I8,1)="W","L W/O",IF(LEFT(I8,1)="L","W W/O",IF(I8="-","-",RIGHT(I8,1)&amp;"-"&amp;LEFT(I8,1))))</f>
        <v>1-3</v>
      </c>
      <c r="I9" s="63"/>
      <c r="J9" s="366" t="str">
        <f t="shared" si="0"/>
        <v>1/4</v>
      </c>
      <c r="K9" s="367"/>
      <c r="L9" s="133">
        <f t="shared" si="1"/>
        <v>6</v>
      </c>
      <c r="M9" s="66">
        <f t="shared" si="2"/>
        <v>1</v>
      </c>
      <c r="N9" s="67">
        <f t="shared" si="3"/>
        <v>4</v>
      </c>
      <c r="O9" s="68">
        <f t="shared" si="4"/>
        <v>0</v>
      </c>
      <c r="P9" s="68">
        <f t="shared" si="5"/>
        <v>0</v>
      </c>
      <c r="Q9" s="134">
        <f>IF(SUM(M9:P9)=0,"",RANK(L9,L4:L9,0))</f>
        <v>5</v>
      </c>
      <c r="R9" s="25" t="str">
        <f t="shared" si="6"/>
        <v>尽誠学園Ｂ</v>
      </c>
    </row>
    <row r="10" spans="1:18" s="29" customFormat="1" ht="39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4"/>
      <c r="M10" s="45"/>
      <c r="N10" s="45"/>
      <c r="O10" s="45"/>
      <c r="P10" s="45"/>
      <c r="Q10" s="44"/>
      <c r="R10" s="30"/>
    </row>
    <row r="11" spans="1:16" ht="39" customHeight="1" thickBot="1">
      <c r="A11" s="393" t="s">
        <v>119</v>
      </c>
      <c r="B11" s="394"/>
      <c r="C11" s="127" t="s">
        <v>101</v>
      </c>
      <c r="D11" s="51" t="str">
        <f>IF(B12="","",B12)</f>
        <v>三田学園</v>
      </c>
      <c r="E11" s="52" t="str">
        <f>IF(B13="","",B13)</f>
        <v>奈良学園Ａ</v>
      </c>
      <c r="F11" s="52" t="str">
        <f>IF(B14="","",B14)</f>
        <v>高松商業Ｂ</v>
      </c>
      <c r="G11" s="51" t="str">
        <f>IF(B15="","",B15)</f>
        <v>小倉西</v>
      </c>
      <c r="H11" s="51" t="str">
        <f>IF(B16="","",B16)</f>
        <v>金光学園Ａ</v>
      </c>
      <c r="I11" s="53" t="s">
        <v>9</v>
      </c>
      <c r="J11" s="54" t="s">
        <v>10</v>
      </c>
      <c r="K11" s="57" t="s">
        <v>15</v>
      </c>
      <c r="M11" s="55" t="s">
        <v>11</v>
      </c>
      <c r="N11" s="56" t="s">
        <v>12</v>
      </c>
      <c r="O11" s="56" t="s">
        <v>13</v>
      </c>
      <c r="P11" s="56" t="s">
        <v>14</v>
      </c>
    </row>
    <row r="12" spans="1:18" ht="39" customHeight="1">
      <c r="A12" s="58" t="s">
        <v>44</v>
      </c>
      <c r="B12" s="368" t="str">
        <f>IF('決勝ﾘｰｸﾞ順位'!B8="","",'決勝ﾘｰｸﾞ順位'!B8)</f>
        <v>三田学園</v>
      </c>
      <c r="C12" s="369"/>
      <c r="D12" s="183"/>
      <c r="E12" s="273" t="s">
        <v>398</v>
      </c>
      <c r="F12" s="273" t="s">
        <v>396</v>
      </c>
      <c r="G12" s="75" t="s">
        <v>447</v>
      </c>
      <c r="H12" s="184" t="s">
        <v>444</v>
      </c>
      <c r="I12" s="33" t="str">
        <f>IF(SUM(M12:N12)=0,"/",O12+M12&amp;"/"&amp;P12+N12)</f>
        <v>2/2</v>
      </c>
      <c r="J12" s="34">
        <f>IF(SUM(M12:P12)=0,"",O12*2+N12+M12*2)</f>
        <v>6</v>
      </c>
      <c r="K12" s="59">
        <f>IF(SUM(M12:P12)=0,"",RANK(J12,J12:J16,0))</f>
        <v>3</v>
      </c>
      <c r="M12" s="35">
        <f>IF(LEFT(F12,1)="3",1,0)+IF(LEFT(E12,1)="3",1,0)+IF(LEFT(G12,1)="3",1,0)+IF(LEFT(H12,1)="3",1,0)+IF(LEFT(D12,1)="3",1,0)</f>
        <v>2</v>
      </c>
      <c r="N12" s="36">
        <f>IF(RIGHT(F12,1)="3",1,0)+IF(RIGHT(E12,1)="3",1,0)+IF(RIGHT(G12,1)="3",1,0)+IF(RIGHT(H12,1)="3",1,0)+IF(RIGHT(D12,1)="3",1,0)</f>
        <v>2</v>
      </c>
      <c r="O12" s="37">
        <f>IF(LEFT(F12,1)="W",1,0)+IF(LEFT(E12,1)="W",1,0)+IF(LEFT(G12,1)="W",1,0)+IF(LEFT(H12,1)="W",1,0)+IF(LEFT(D12,1)="W",1,0)</f>
        <v>0</v>
      </c>
      <c r="P12" s="37">
        <f>IF(LEFT(F12,1)="L",1,0)+IF(LEFT(E12,1)="L",1,0)+IF(LEFT(G12,1)="L",1,0)+IF(LEFT(H12,1)="L",1,0)+IF(LEFT(D12,1)="L",1,0)</f>
        <v>0</v>
      </c>
      <c r="R12" s="25" t="str">
        <f>B12</f>
        <v>三田学園</v>
      </c>
    </row>
    <row r="13" spans="1:18" ht="39" customHeight="1">
      <c r="A13" s="60" t="s">
        <v>124</v>
      </c>
      <c r="B13" s="389" t="str">
        <f>IF('決勝ﾘｰｸﾞ順位'!B9="","",'決勝ﾘｰｸﾞ順位'!B9)</f>
        <v>奈良学園Ａ</v>
      </c>
      <c r="C13" s="390"/>
      <c r="D13" s="275" t="str">
        <f>IF(LEFT(E12,1)="W","L W/O",IF(LEFT(E12,1)="L","W W/O",IF(E12="-","-",RIGHT(E12,1)&amp;"-"&amp;LEFT(E12,1))))</f>
        <v>2-3</v>
      </c>
      <c r="E13" s="38"/>
      <c r="F13" s="274" t="s">
        <v>397</v>
      </c>
      <c r="G13" s="184" t="s">
        <v>442</v>
      </c>
      <c r="H13" s="78" t="s">
        <v>451</v>
      </c>
      <c r="I13" s="39" t="str">
        <f>IF(SUM(M13:N13)=0,"/",O13+M13&amp;"/"&amp;P13+N13)</f>
        <v>1/3</v>
      </c>
      <c r="J13" s="40">
        <f>IF(SUM(M13:P13)=0,"",O13*2+N13+M13*2)</f>
        <v>5</v>
      </c>
      <c r="K13" s="61">
        <f>IF(SUM(M13:P13)=0,"",RANK(J13,J12:J16,0))</f>
        <v>4</v>
      </c>
      <c r="M13" s="35">
        <f>IF(LEFT(F13,1)="3",1,0)+IF(LEFT(E13,1)="3",1,0)+IF(LEFT(G13,1)="3",1,0)+IF(LEFT(H13,1)="3",1,0)+IF(LEFT(D13,1)="3",1,0)</f>
        <v>1</v>
      </c>
      <c r="N13" s="36">
        <f>IF(RIGHT(F13,1)="3",1,0)+IF(RIGHT(E13,1)="3",1,0)+IF(RIGHT(G13,1)="3",1,0)+IF(RIGHT(H13,1)="3",1,0)+IF(RIGHT(D13,1)="3",1,0)</f>
        <v>3</v>
      </c>
      <c r="O13" s="37">
        <f>IF(LEFT(F13,1)="W",1,0)+IF(LEFT(E13,1)="W",1,0)+IF(LEFT(G13,1)="W",1,0)+IF(LEFT(H13,1)="W",1,0)+IF(LEFT(D13,1)="W",1,0)</f>
        <v>0</v>
      </c>
      <c r="P13" s="37">
        <f>IF(LEFT(F13,1)="L",1,0)+IF(LEFT(E13,1)="L",1,0)+IF(LEFT(G13,1)="L",1,0)+IF(LEFT(H13,1)="L",1,0)+IF(LEFT(D13,1)="L",1,0)</f>
        <v>0</v>
      </c>
      <c r="R13" s="25" t="str">
        <f>B13</f>
        <v>奈良学園Ａ</v>
      </c>
    </row>
    <row r="14" spans="1:18" ht="39" customHeight="1">
      <c r="A14" s="76" t="s">
        <v>125</v>
      </c>
      <c r="B14" s="370" t="str">
        <f>IF('決勝ﾘｰｸﾞ順位'!B10="","",'決勝ﾘｰｸﾞ順位'!B10)</f>
        <v>高松商業Ｂ</v>
      </c>
      <c r="C14" s="371"/>
      <c r="D14" s="276" t="str">
        <f>IF(LEFT(F12,1)="W","L W/O",IF(LEFT(F12,1)="L","W W/O",IF(F12="-","-",RIGHT(F12,1)&amp;"-"&amp;LEFT(F12,1))))</f>
        <v>1-3</v>
      </c>
      <c r="E14" s="275" t="str">
        <f>IF(LEFT(F13,1)="W","L W/O",IF(LEFT(F13,1)="L","W W/O",IF(F13="-","-",RIGHT(F13,1)&amp;"-"&amp;LEFT(F13,1))))</f>
        <v>2-3</v>
      </c>
      <c r="F14" s="77"/>
      <c r="G14" s="78" t="s">
        <v>443</v>
      </c>
      <c r="H14" s="184" t="s">
        <v>443</v>
      </c>
      <c r="I14" s="79" t="str">
        <f>IF(SUM(M14:N14)=0,"/",O14+M14&amp;"/"&amp;P14+N14)</f>
        <v>0/4</v>
      </c>
      <c r="J14" s="80">
        <f>IF(SUM(M14:P14)=0,"",O14*2+N14+M14*2)</f>
        <v>4</v>
      </c>
      <c r="K14" s="83">
        <f>IF(SUM(M14:P14)=0,"",RANK(J14,J12:J16,0))</f>
        <v>5</v>
      </c>
      <c r="M14" s="81">
        <f>IF(LEFT(F14,1)="3",1,0)+IF(LEFT(E14,1)="3",1,0)+IF(LEFT(G14,1)="3",1,0)+IF(LEFT(H14,1)="3",1,0)+IF(LEFT(D14,1)="3",1,0)</f>
        <v>0</v>
      </c>
      <c r="N14" s="45">
        <f>IF(RIGHT(F14,1)="3",1,0)+IF(RIGHT(E14,1)="3",1,0)+IF(RIGHT(G14,1)="3",1,0)+IF(RIGHT(H14,1)="3",1,0)+IF(RIGHT(D14,1)="3",1,0)</f>
        <v>4</v>
      </c>
      <c r="O14" s="82">
        <f>IF(LEFT(F14,1)="W",1,0)+IF(LEFT(E14,1)="W",1,0)+IF(LEFT(G14,1)="W",1,0)+IF(LEFT(H14,1)="W",1,0)+IF(LEFT(D14,1)="W",1,0)</f>
        <v>0</v>
      </c>
      <c r="P14" s="82">
        <f>IF(LEFT(F14,1)="L",1,0)+IF(LEFT(E14,1)="L",1,0)+IF(LEFT(G14,1)="L",1,0)+IF(LEFT(H14,1)="L",1,0)+IF(LEFT(D14,1)="L",1,0)</f>
        <v>0</v>
      </c>
      <c r="R14" s="25" t="str">
        <f>B14</f>
        <v>高松商業Ｂ</v>
      </c>
    </row>
    <row r="15" spans="1:18" ht="39" customHeight="1">
      <c r="A15" s="76" t="s">
        <v>45</v>
      </c>
      <c r="B15" s="370" t="str">
        <f>IF('決勝ﾘｰｸﾞ順位'!C8="","",'決勝ﾘｰｸﾞ順位'!C8)</f>
        <v>小倉西</v>
      </c>
      <c r="C15" s="371"/>
      <c r="D15" s="185" t="str">
        <f>IF(LEFT(G12,1)="W","L W/O",IF(LEFT(G12,1)="L","W W/O",IF(G12="-","-",RIGHT(G12,1)&amp;"-"&amp;LEFT(G12,1))))</f>
        <v>3-0</v>
      </c>
      <c r="E15" s="185" t="str">
        <f>IF(LEFT(G13,1)="W","L W/O",IF(LEFT(G13,1)="L","W W/O",IF(G13="-","-",RIGHT(G13,1)&amp;"-"&amp;LEFT(G13,1))))</f>
        <v>3-1</v>
      </c>
      <c r="F15" s="78" t="str">
        <f>IF(LEFT(G14,1)="W","L W/O",IF(LEFT(G14,1)="L","W W/O",IF(G14="-","-",RIGHT(G14,1)&amp;"-"&amp;LEFT(G14,1))))</f>
        <v>3-0</v>
      </c>
      <c r="G15" s="77"/>
      <c r="H15" s="277" t="s">
        <v>399</v>
      </c>
      <c r="I15" s="79" t="str">
        <f>IF(SUM(M15:N15)=0,"/",O15+M15&amp;"/"&amp;P15+N15)</f>
        <v>4/0</v>
      </c>
      <c r="J15" s="80">
        <f>IF(SUM(M15:P15)=0,"",O15*2+N15+M15*2)</f>
        <v>8</v>
      </c>
      <c r="K15" s="83">
        <f>IF(SUM(M15:P15)=0,"",RANK(J15,J12:J16,0))</f>
        <v>1</v>
      </c>
      <c r="M15" s="128">
        <f>IF(LEFT(F15,1)="3",1,0)+IF(LEFT(E15,1)="3",1,0)+IF(LEFT(G15,1)="3",1,0)+IF(LEFT(H15,1)="3",1,0)+IF(LEFT(D15,1)="3",1,0)</f>
        <v>4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5" t="str">
        <f>B15</f>
        <v>小倉西</v>
      </c>
    </row>
    <row r="16" spans="1:18" ht="39" customHeight="1" thickBot="1">
      <c r="A16" s="62" t="s">
        <v>126</v>
      </c>
      <c r="B16" s="397" t="str">
        <f>IF('決勝ﾘｰｸﾞ順位'!C9="","",'決勝ﾘｰｸﾞ順位'!C9)</f>
        <v>金光学園Ａ</v>
      </c>
      <c r="C16" s="398"/>
      <c r="D16" s="176" t="str">
        <f>IF(LEFT(H12,1)="W","L W/O",IF(LEFT(H12,1)="L","W W/O",IF(H12="-","-",RIGHT(H12,1)&amp;"-"&amp;LEFT(H12,1))))</f>
        <v>3-2</v>
      </c>
      <c r="E16" s="176" t="str">
        <f>IF(LEFT(H13,1)="W","L W/O",IF(LEFT(H13,1)="L","W W/O",IF(H13="-","-",RIGHT(H13,1)&amp;"-"&amp;LEFT(H13,1))))</f>
        <v>3-1</v>
      </c>
      <c r="F16" s="176" t="str">
        <f>IF(LEFT(H14,1)="W","L W/O",IF(LEFT(H14,1)="L","W W/O",IF(H14="-","-",RIGHT(H14,1)&amp;"-"&amp;LEFT(H14,1))))</f>
        <v>3-0</v>
      </c>
      <c r="G16" s="280" t="str">
        <f>IF(LEFT(H15,1)="W","L W/O",IF(LEFT(H15,1)="L","W W/O",IF(H15="-","-",RIGHT(H15,1)&amp;"-"&amp;LEFT(H15,1))))</f>
        <v>0-3</v>
      </c>
      <c r="H16" s="63"/>
      <c r="I16" s="64" t="str">
        <f>IF(SUM(M16:N16)=0,"/",O16+M16&amp;"/"&amp;P16+N16)</f>
        <v>3/1</v>
      </c>
      <c r="J16" s="65">
        <f>IF(SUM(M16:P16)=0,"",O16*2+N16+M16*2)</f>
        <v>7</v>
      </c>
      <c r="K16" s="69">
        <f>IF(SUM(M16:P16)=0,"",RANK(J16,J12:J16,0))</f>
        <v>2</v>
      </c>
      <c r="L16" s="29"/>
      <c r="M16" s="135">
        <f>IF(LEFT(F16,1)="3",1,0)+IF(LEFT(E16,1)="3",1,0)+IF(LEFT(G16,1)="3",1,0)+IF(LEFT(H16,1)="3",1,0)+IF(LEFT(D16,1)="3",1,0)</f>
        <v>3</v>
      </c>
      <c r="N16" s="136">
        <f>IF(RIGHT(F16,1)="3",1,0)+IF(RIGHT(E16,1)="3",1,0)+IF(RIGHT(G16,1)="3",1,0)+IF(RIGHT(H16,1)="3",1,0)+IF(RIGHT(D16,1)="3",1,0)</f>
        <v>1</v>
      </c>
      <c r="O16" s="137">
        <f>IF(LEFT(F16,1)="W",1,0)+IF(LEFT(E16,1)="W",1,0)+IF(LEFT(G16,1)="W",1,0)+IF(LEFT(H16,1)="W",1,0)+IF(LEFT(D16,1)="W",1,0)</f>
        <v>0</v>
      </c>
      <c r="P16" s="137">
        <f>IF(LEFT(F16,1)="L",1,0)+IF(LEFT(E16,1)="L",1,0)+IF(LEFT(G16,1)="L",1,0)+IF(LEFT(H16,1)="L",1,0)+IF(LEFT(D16,1)="L",1,0)</f>
        <v>0</v>
      </c>
      <c r="Q16" s="29"/>
      <c r="R16" s="25" t="str">
        <f>B16</f>
        <v>金光学園Ａ</v>
      </c>
    </row>
    <row r="17" spans="1:18" s="29" customFormat="1" ht="39" customHeight="1" thickBot="1">
      <c r="A17" s="28"/>
      <c r="B17" s="41"/>
      <c r="C17" s="41"/>
      <c r="D17" s="372" t="s">
        <v>16</v>
      </c>
      <c r="E17" s="372"/>
      <c r="F17" s="372"/>
      <c r="G17" s="372"/>
      <c r="H17" s="372"/>
      <c r="I17" s="372"/>
      <c r="J17" s="372"/>
      <c r="K17" s="372"/>
      <c r="L17" s="189"/>
      <c r="M17" s="174"/>
      <c r="N17" s="174"/>
      <c r="O17" s="174"/>
      <c r="P17" s="174"/>
      <c r="Q17" s="189"/>
      <c r="R17" s="30"/>
    </row>
    <row r="18" spans="2:16" ht="39" customHeight="1" thickBot="1">
      <c r="B18" s="380" t="s">
        <v>20</v>
      </c>
      <c r="C18" s="381"/>
      <c r="D18" s="124" t="s">
        <v>21</v>
      </c>
      <c r="E18" s="125" t="s">
        <v>22</v>
      </c>
      <c r="F18" s="126" t="s">
        <v>23</v>
      </c>
      <c r="H18" s="139"/>
      <c r="I18" s="188" t="s">
        <v>147</v>
      </c>
      <c r="J18" s="395" t="s">
        <v>148</v>
      </c>
      <c r="K18" s="396"/>
      <c r="L18" s="148"/>
      <c r="M18" s="148"/>
      <c r="N18" s="148"/>
      <c r="O18" s="148"/>
      <c r="P18" s="148"/>
    </row>
    <row r="19" spans="2:53" ht="39" customHeight="1">
      <c r="B19" s="382" t="s">
        <v>24</v>
      </c>
      <c r="C19" s="383"/>
      <c r="D19" s="164" t="s">
        <v>50</v>
      </c>
      <c r="E19" s="164" t="s">
        <v>108</v>
      </c>
      <c r="F19" s="165" t="s">
        <v>58</v>
      </c>
      <c r="H19" s="140">
        <v>1</v>
      </c>
      <c r="I19" s="239" t="str">
        <f aca="true" t="shared" si="7" ref="I19:I24">IF(ISERROR(VLOOKUP(H19,$Q$4:$R$9,2,FALSE))=TRUE,"",VLOOKUP(H19,$Q$4:$R$9,2,FALSE))</f>
        <v>尽誠学園Ａ</v>
      </c>
      <c r="J19" s="373" t="str">
        <f>IF(ISERROR(VLOOKUP(H19,$K$12:$R$16,8,FALSE))=TRUE,"",VLOOKUP(H19,$K$12:$R$16,8,FALSE))</f>
        <v>小倉西</v>
      </c>
      <c r="K19" s="374"/>
      <c r="L19" s="149"/>
      <c r="M19" s="149"/>
      <c r="N19" s="149"/>
      <c r="O19" s="359"/>
      <c r="P19" s="359"/>
      <c r="Q19" s="359"/>
      <c r="AY19" s="358"/>
      <c r="AZ19" s="358"/>
      <c r="BA19" s="358"/>
    </row>
    <row r="20" spans="2:53" ht="39" customHeight="1">
      <c r="B20" s="386" t="s">
        <v>103</v>
      </c>
      <c r="C20" s="387"/>
      <c r="D20" s="166" t="s">
        <v>51</v>
      </c>
      <c r="E20" s="166" t="s">
        <v>56</v>
      </c>
      <c r="F20" s="167" t="s">
        <v>109</v>
      </c>
      <c r="H20" s="17">
        <v>2</v>
      </c>
      <c r="I20" s="241" t="str">
        <f t="shared" si="7"/>
        <v>松山商業Ａ</v>
      </c>
      <c r="J20" s="360" t="str">
        <f>IF(ISERROR(VLOOKUP(H20,$K$12:$R$16,8,FALSE))=TRUE,"",VLOOKUP(H20,$K$12:$R$16,8,FALSE))</f>
        <v>金光学園Ａ</v>
      </c>
      <c r="K20" s="361"/>
      <c r="L20" s="149"/>
      <c r="M20" s="149"/>
      <c r="N20" s="149"/>
      <c r="O20" s="359"/>
      <c r="P20" s="359"/>
      <c r="Q20" s="359"/>
      <c r="AY20" s="358"/>
      <c r="AZ20" s="358"/>
      <c r="BA20" s="358"/>
    </row>
    <row r="21" spans="2:53" ht="39" customHeight="1">
      <c r="B21" s="384" t="s">
        <v>107</v>
      </c>
      <c r="C21" s="385"/>
      <c r="D21" s="168" t="s">
        <v>52</v>
      </c>
      <c r="E21" s="168" t="s">
        <v>110</v>
      </c>
      <c r="F21" s="169" t="s">
        <v>59</v>
      </c>
      <c r="H21" s="17">
        <v>3</v>
      </c>
      <c r="I21" s="241" t="str">
        <f t="shared" si="7"/>
        <v>高松商業Ａ</v>
      </c>
      <c r="J21" s="360" t="str">
        <f>IF(ISERROR(VLOOKUP(H21,$K$12:$R$16,8,FALSE))=TRUE,"",VLOOKUP(H21,$K$12:$R$16,8,FALSE))</f>
        <v>三田学園</v>
      </c>
      <c r="K21" s="361"/>
      <c r="L21" s="149"/>
      <c r="M21" s="149"/>
      <c r="N21" s="149"/>
      <c r="O21" s="359"/>
      <c r="P21" s="359"/>
      <c r="Q21" s="359"/>
      <c r="AG21" s="358"/>
      <c r="AH21" s="358"/>
      <c r="AI21" s="358"/>
      <c r="AY21" s="358"/>
      <c r="AZ21" s="358"/>
      <c r="BA21" s="358"/>
    </row>
    <row r="22" spans="2:53" ht="39" customHeight="1">
      <c r="B22" s="376" t="s">
        <v>102</v>
      </c>
      <c r="C22" s="377"/>
      <c r="D22" s="170" t="s">
        <v>54</v>
      </c>
      <c r="E22" s="170" t="s">
        <v>111</v>
      </c>
      <c r="F22" s="171" t="s">
        <v>60</v>
      </c>
      <c r="H22" s="17">
        <v>4</v>
      </c>
      <c r="I22" s="241" t="str">
        <f t="shared" si="7"/>
        <v>城南Ａ</v>
      </c>
      <c r="J22" s="360" t="str">
        <f>IF(ISERROR(VLOOKUP(H22,$K$12:$R$16,8,FALSE))=TRUE,"",VLOOKUP(H22,$K$12:$R$16,8,FALSE))</f>
        <v>奈良学園Ａ</v>
      </c>
      <c r="K22" s="361"/>
      <c r="L22" s="149"/>
      <c r="M22" s="149"/>
      <c r="N22" s="149"/>
      <c r="O22" s="359"/>
      <c r="P22" s="359"/>
      <c r="Q22" s="359"/>
      <c r="AG22" s="358"/>
      <c r="AH22" s="358"/>
      <c r="AI22" s="358"/>
      <c r="AY22" s="358"/>
      <c r="AZ22" s="358"/>
      <c r="BA22" s="358"/>
    </row>
    <row r="23" spans="2:53" ht="39" customHeight="1" thickBot="1">
      <c r="B23" s="378" t="s">
        <v>144</v>
      </c>
      <c r="C23" s="379"/>
      <c r="D23" s="172" t="s">
        <v>146</v>
      </c>
      <c r="E23" s="172" t="s">
        <v>145</v>
      </c>
      <c r="F23" s="173" t="s">
        <v>61</v>
      </c>
      <c r="H23" s="17">
        <v>5</v>
      </c>
      <c r="I23" s="241" t="str">
        <f t="shared" si="7"/>
        <v>尽誠学園Ｂ</v>
      </c>
      <c r="J23" s="362" t="str">
        <f>IF(ISERROR(VLOOKUP(H23,$K$12:$R$16,8,FALSE))=TRUE,"",VLOOKUP(H23,$K$12:$R$16,8,FALSE))</f>
        <v>高松商業Ｂ</v>
      </c>
      <c r="K23" s="363"/>
      <c r="L23" s="149"/>
      <c r="M23" s="149"/>
      <c r="N23" s="149"/>
      <c r="O23" s="359"/>
      <c r="P23" s="359"/>
      <c r="Q23" s="359"/>
      <c r="AG23" s="358"/>
      <c r="AH23" s="358"/>
      <c r="AI23" s="358"/>
      <c r="AY23" s="358"/>
      <c r="AZ23" s="358"/>
      <c r="BA23" s="358"/>
    </row>
    <row r="24" spans="2:53" ht="39" customHeight="1" thickBot="1">
      <c r="B24" s="375"/>
      <c r="C24" s="375"/>
      <c r="D24" s="187"/>
      <c r="E24" s="187"/>
      <c r="F24" s="187"/>
      <c r="H24" s="18">
        <v>6</v>
      </c>
      <c r="I24" s="245" t="str">
        <f t="shared" si="7"/>
        <v>早鞆</v>
      </c>
      <c r="J24" s="364">
        <f>IF(ISERROR(VLOOKUP(#REF!,$K$12:$R$16,2,FALSE))=TRUE,"",VLOOKUP(#REF!,$K$12:$R$16,2,FALSE))</f>
      </c>
      <c r="K24" s="365"/>
      <c r="L24" s="149"/>
      <c r="M24" s="149"/>
      <c r="N24" s="149"/>
      <c r="O24" s="149"/>
      <c r="P24" s="149"/>
      <c r="AG24" s="358"/>
      <c r="AH24" s="358"/>
      <c r="AI24" s="358"/>
      <c r="AY24" s="358"/>
      <c r="AZ24" s="358"/>
      <c r="BA24" s="358"/>
    </row>
    <row r="25" spans="15:53" ht="39" customHeight="1">
      <c r="O25" s="358"/>
      <c r="P25" s="358"/>
      <c r="Q25" s="358"/>
      <c r="AG25" s="358"/>
      <c r="AH25" s="358"/>
      <c r="AI25" s="358"/>
      <c r="AY25" s="358"/>
      <c r="AZ25" s="358"/>
      <c r="BA25" s="358"/>
    </row>
    <row r="26" spans="15:53" ht="39" customHeight="1">
      <c r="O26" s="358"/>
      <c r="P26" s="358"/>
      <c r="Q26" s="358"/>
      <c r="AG26" s="358"/>
      <c r="AH26" s="358"/>
      <c r="AI26" s="358"/>
      <c r="AY26" s="358"/>
      <c r="AZ26" s="358"/>
      <c r="BA26" s="358"/>
    </row>
    <row r="27" spans="15:35" ht="39" customHeight="1">
      <c r="O27" s="358"/>
      <c r="P27" s="358"/>
      <c r="Q27" s="358"/>
      <c r="AG27" s="358"/>
      <c r="AH27" s="358"/>
      <c r="AI27" s="358"/>
    </row>
    <row r="28" spans="15:53" ht="39" customHeight="1">
      <c r="O28" s="358"/>
      <c r="P28" s="358"/>
      <c r="Q28" s="358"/>
      <c r="AG28" s="358"/>
      <c r="AH28" s="358"/>
      <c r="AI28" s="358"/>
      <c r="AY28" s="358"/>
      <c r="AZ28" s="358"/>
      <c r="BA28" s="358"/>
    </row>
    <row r="29" spans="15:53" ht="39" customHeight="1">
      <c r="O29" s="358"/>
      <c r="P29" s="358"/>
      <c r="Q29" s="358"/>
      <c r="AY29" s="358"/>
      <c r="AZ29" s="358"/>
      <c r="BA29" s="358"/>
    </row>
    <row r="30" spans="15:53" ht="39" customHeight="1">
      <c r="O30" s="358"/>
      <c r="P30" s="358"/>
      <c r="Q30" s="358"/>
      <c r="AG30" s="358"/>
      <c r="AH30" s="358"/>
      <c r="AI30" s="358"/>
      <c r="AY30" s="358"/>
      <c r="AZ30" s="358"/>
      <c r="BA30" s="358"/>
    </row>
    <row r="31" spans="15:53" ht="39" customHeight="1">
      <c r="O31" s="358"/>
      <c r="P31" s="358"/>
      <c r="Q31" s="358"/>
      <c r="AG31" s="358"/>
      <c r="AH31" s="358"/>
      <c r="AI31" s="358"/>
      <c r="AY31" s="358"/>
      <c r="AZ31" s="358"/>
      <c r="BA31" s="358"/>
    </row>
    <row r="32" spans="15:53" ht="39" customHeight="1">
      <c r="O32" s="358"/>
      <c r="P32" s="358"/>
      <c r="Q32" s="358"/>
      <c r="AG32" s="358"/>
      <c r="AH32" s="358"/>
      <c r="AI32" s="358"/>
      <c r="AY32" s="358"/>
      <c r="AZ32" s="358"/>
      <c r="BA32" s="358"/>
    </row>
    <row r="33" spans="33:53" ht="39" customHeight="1">
      <c r="AG33" s="358"/>
      <c r="AH33" s="358"/>
      <c r="AI33" s="358"/>
      <c r="AY33" s="358"/>
      <c r="AZ33" s="358"/>
      <c r="BA33" s="358"/>
    </row>
    <row r="34" spans="15:53" ht="39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9" customHeight="1">
      <c r="O35" s="358"/>
      <c r="P35" s="358"/>
      <c r="Q35" s="358"/>
      <c r="AY35" s="358"/>
      <c r="AZ35" s="358"/>
      <c r="BA35" s="358"/>
    </row>
    <row r="36" spans="15:35" ht="39" customHeight="1">
      <c r="O36" s="358"/>
      <c r="P36" s="358"/>
      <c r="Q36" s="358"/>
      <c r="AG36" s="358"/>
      <c r="AH36" s="358"/>
      <c r="AI36" s="358"/>
    </row>
    <row r="37" spans="15:53" ht="39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9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9" customHeight="1">
      <c r="AG39" s="358"/>
      <c r="AH39" s="358"/>
      <c r="AI39" s="358"/>
      <c r="AY39" s="358"/>
      <c r="AZ39" s="358"/>
      <c r="BA39" s="358"/>
    </row>
    <row r="40" spans="15:53" ht="39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9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9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9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9" customHeight="1">
      <c r="O44" s="358"/>
      <c r="P44" s="358"/>
      <c r="Q44" s="358"/>
      <c r="AY44" s="358"/>
      <c r="AZ44" s="358"/>
      <c r="BA44" s="358"/>
    </row>
    <row r="45" spans="15:35" ht="39" customHeight="1">
      <c r="O45" s="358"/>
      <c r="P45" s="358"/>
      <c r="Q45" s="358"/>
      <c r="AG45" s="358"/>
      <c r="AH45" s="358"/>
      <c r="AI45" s="358"/>
    </row>
    <row r="46" spans="15:53" ht="39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9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9" customHeight="1">
      <c r="AG48" s="358"/>
      <c r="AH48" s="358"/>
      <c r="AI48" s="358"/>
      <c r="AY48" s="358"/>
      <c r="AZ48" s="358"/>
      <c r="BA48" s="358"/>
    </row>
    <row r="49" spans="15:53" ht="39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9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9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9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9" customHeight="1">
      <c r="O53" s="358"/>
      <c r="P53" s="358"/>
      <c r="Q53" s="358"/>
      <c r="AY53" s="358"/>
      <c r="AZ53" s="358"/>
      <c r="BA53" s="358"/>
    </row>
    <row r="70" spans="15:39" ht="39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9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9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9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9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9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9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9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9" customHeight="1">
      <c r="AG78" s="358"/>
      <c r="AH78" s="358"/>
      <c r="AI78" s="358"/>
      <c r="AK78" s="358"/>
      <c r="AL78" s="358"/>
      <c r="AM78" s="358"/>
    </row>
    <row r="79" spans="15:39" ht="39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9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9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9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9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9" customHeight="1">
      <c r="AK84" s="358"/>
      <c r="AL84" s="358"/>
      <c r="AM84" s="358"/>
    </row>
    <row r="85" spans="37:39" ht="39" customHeight="1">
      <c r="AK85" s="358"/>
      <c r="AL85" s="358"/>
      <c r="AM85" s="358"/>
    </row>
    <row r="86" spans="37:39" ht="39" customHeight="1">
      <c r="AK86" s="358"/>
      <c r="AL86" s="358"/>
      <c r="AM86" s="358"/>
    </row>
    <row r="87" spans="37:39" ht="39" customHeight="1">
      <c r="AK87" s="358"/>
      <c r="AL87" s="358"/>
      <c r="AM87" s="358"/>
    </row>
    <row r="88" spans="37:39" ht="39" customHeight="1">
      <c r="AK88" s="358"/>
      <c r="AL88" s="358"/>
      <c r="AM88" s="358"/>
    </row>
    <row r="89" spans="37:39" ht="39" customHeight="1">
      <c r="AK89" s="358"/>
      <c r="AL89" s="358"/>
      <c r="AM89" s="358"/>
    </row>
  </sheetData>
  <sheetProtection/>
  <mergeCells count="54">
    <mergeCell ref="A3:B3"/>
    <mergeCell ref="J18:K18"/>
    <mergeCell ref="B15:C15"/>
    <mergeCell ref="B16:C16"/>
    <mergeCell ref="J3:K3"/>
    <mergeCell ref="J4:K4"/>
    <mergeCell ref="J5:K5"/>
    <mergeCell ref="J6:K6"/>
    <mergeCell ref="J7:K7"/>
    <mergeCell ref="J8:K8"/>
    <mergeCell ref="A1:B1"/>
    <mergeCell ref="C1:D1"/>
    <mergeCell ref="B12:C12"/>
    <mergeCell ref="B13:C13"/>
    <mergeCell ref="B5:C5"/>
    <mergeCell ref="B6:C6"/>
    <mergeCell ref="B7:C7"/>
    <mergeCell ref="B9:C9"/>
    <mergeCell ref="A11:B11"/>
    <mergeCell ref="B8:C8"/>
    <mergeCell ref="B24:C24"/>
    <mergeCell ref="B22:C22"/>
    <mergeCell ref="B23:C23"/>
    <mergeCell ref="B18:C18"/>
    <mergeCell ref="B19:C19"/>
    <mergeCell ref="B21:C21"/>
    <mergeCell ref="B20:C20"/>
    <mergeCell ref="J9:K9"/>
    <mergeCell ref="B4:C4"/>
    <mergeCell ref="B14:C14"/>
    <mergeCell ref="J20:K20"/>
    <mergeCell ref="D17:K17"/>
    <mergeCell ref="J19:K19"/>
    <mergeCell ref="J21:K21"/>
    <mergeCell ref="J22:K22"/>
    <mergeCell ref="J23:K23"/>
    <mergeCell ref="O34:Q38"/>
    <mergeCell ref="J24:K24"/>
    <mergeCell ref="O40:Q47"/>
    <mergeCell ref="O49:Q53"/>
    <mergeCell ref="AG21:AI28"/>
    <mergeCell ref="AG30:AI34"/>
    <mergeCell ref="AG36:AI43"/>
    <mergeCell ref="AG45:AI52"/>
    <mergeCell ref="O19:Q23"/>
    <mergeCell ref="O25:Q32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明朝,標準"－28－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SheetLayoutView="100" workbookViewId="0" topLeftCell="A1">
      <selection activeCell="L6" sqref="L6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88" t="s">
        <v>1</v>
      </c>
      <c r="B1" s="388"/>
      <c r="C1" s="388" t="s">
        <v>8</v>
      </c>
      <c r="D1" s="388"/>
      <c r="E1" s="22" t="s">
        <v>151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393" t="s">
        <v>149</v>
      </c>
      <c r="B3" s="394"/>
      <c r="C3" s="127" t="s">
        <v>176</v>
      </c>
      <c r="D3" s="51" t="str">
        <f>IF(B4="","",B4)</f>
        <v>青谷</v>
      </c>
      <c r="E3" s="52" t="str">
        <f>IF(B5="","",B5)</f>
        <v>佐賀商</v>
      </c>
      <c r="F3" s="52" t="str">
        <f>IF(B6="","",B6)</f>
        <v>高松中央Ｂ</v>
      </c>
      <c r="G3" s="51" t="str">
        <f>IF(B7="","",B7)</f>
        <v>萩光塩学院</v>
      </c>
      <c r="H3" s="51" t="str">
        <f>IF(B8="","",B8)</f>
        <v>美作</v>
      </c>
      <c r="I3" s="51" t="str">
        <f>IF(B9="","",B9)</f>
        <v>興陽</v>
      </c>
      <c r="J3" s="399" t="s">
        <v>9</v>
      </c>
      <c r="K3" s="400"/>
      <c r="L3" s="54" t="s">
        <v>10</v>
      </c>
      <c r="M3" s="55" t="s">
        <v>11</v>
      </c>
      <c r="N3" s="56" t="s">
        <v>12</v>
      </c>
      <c r="O3" s="56" t="s">
        <v>13</v>
      </c>
      <c r="P3" s="56" t="s">
        <v>14</v>
      </c>
      <c r="Q3" s="57" t="s">
        <v>15</v>
      </c>
    </row>
    <row r="4" spans="1:18" ht="39" customHeight="1">
      <c r="A4" s="58" t="s">
        <v>168</v>
      </c>
      <c r="B4" s="368" t="str">
        <f>IF('決勝ﾘｰｸﾞ順位'!D5="","",'決勝ﾘｰｸﾞ順位'!D5)</f>
        <v>青谷</v>
      </c>
      <c r="C4" s="369"/>
      <c r="D4" s="183"/>
      <c r="E4" s="273" t="s">
        <v>398</v>
      </c>
      <c r="F4" s="273" t="s">
        <v>395</v>
      </c>
      <c r="G4" s="75" t="s">
        <v>449</v>
      </c>
      <c r="H4" s="184" t="s">
        <v>441</v>
      </c>
      <c r="I4" s="75" t="s">
        <v>445</v>
      </c>
      <c r="J4" s="401" t="str">
        <f aca="true" t="shared" si="0" ref="J4:J9">IF(SUM(M4:N4)=0,"/",O4+M4&amp;"/"&amp;P4+N4)</f>
        <v>4/1</v>
      </c>
      <c r="K4" s="402"/>
      <c r="L4" s="34">
        <f aca="true" t="shared" si="1" ref="L4:L9">IF(SUM(M4:P4)=0,"",O4*2+N4+M4*2)</f>
        <v>9</v>
      </c>
      <c r="M4" s="35">
        <f aca="true" t="shared" si="2" ref="M4:M9">IF(LEFT(F4,1)="3",1,0)+IF(LEFT(E4,1)="3",1,0)+IF(LEFT(G4,1)="3",1,0)+IF(LEFT(H4,1)="3",1,0)+IF(LEFT(I4,1)="3",1,0)+IF(LEFT(D4,1)="3",1,0)</f>
        <v>4</v>
      </c>
      <c r="N4" s="36">
        <f aca="true" t="shared" si="3" ref="N4:N9">IF(RIGHT(F4,1)="3",1,0)+IF(RIGHT(E4,1)="3",1,0)+IF(RIGHT(G4,1)="3",1,0)+IF(RIGHT(H4,1)="3",1,0)+IF(RIGHT(I4,1)="3",1,0)+IF(RIGHT(D4,1)="3",1,0)</f>
        <v>1</v>
      </c>
      <c r="O4" s="37">
        <f aca="true" t="shared" si="4" ref="O4:O9">IF(LEFT(F4,1)="W",1,0)+IF(LEFT(E4,1)="W",1,0)+IF(LEFT(G4,1)="W",1,0)+IF(LEFT(H4,1)="W",1,0)+IF(LEFT(I4,1)="W",1,0)+IF(LEFT(D4,1)="W",1,0)</f>
        <v>0</v>
      </c>
      <c r="P4" s="37">
        <f aca="true" t="shared" si="5" ref="P4:P9">IF(LEFT(F4,1)="L",1,0)+IF(LEFT(E4,1)="L",1,0)+IF(LEFT(G4,1)="L",1,0)+IF(LEFT(H4,1)="L",1,0)+IF(LEFT(I4,1)="L",1,0)+IF(LEFT(D4,1)="L",1,0)</f>
        <v>0</v>
      </c>
      <c r="Q4" s="59">
        <f>IF(SUM(M4:P4)=0,"",RANK(L4,L4:L9,0))</f>
        <v>2</v>
      </c>
      <c r="R4" s="25" t="str">
        <f aca="true" t="shared" si="6" ref="R4:R9">B4</f>
        <v>青谷</v>
      </c>
    </row>
    <row r="5" spans="1:18" ht="39" customHeight="1">
      <c r="A5" s="60" t="s">
        <v>169</v>
      </c>
      <c r="B5" s="389" t="str">
        <f>IF('決勝ﾘｰｸﾞ順位'!D6="","",'決勝ﾘｰｸﾞ順位'!D6)</f>
        <v>佐賀商</v>
      </c>
      <c r="C5" s="390"/>
      <c r="D5" s="275" t="str">
        <f>IF(LEFT(E4,1)="W","L W/O",IF(LEFT(E4,1)="L","W W/O",IF(E4="-","-",RIGHT(E4,1)&amp;"-"&amp;LEFT(E4,1))))</f>
        <v>2-3</v>
      </c>
      <c r="E5" s="38"/>
      <c r="F5" s="274" t="s">
        <v>395</v>
      </c>
      <c r="G5" s="184" t="s">
        <v>444</v>
      </c>
      <c r="H5" s="78" t="s">
        <v>394</v>
      </c>
      <c r="I5" s="184" t="s">
        <v>441</v>
      </c>
      <c r="J5" s="403" t="str">
        <f t="shared" si="0"/>
        <v>3/2</v>
      </c>
      <c r="K5" s="404"/>
      <c r="L5" s="40">
        <f t="shared" si="1"/>
        <v>8</v>
      </c>
      <c r="M5" s="35">
        <f t="shared" si="2"/>
        <v>3</v>
      </c>
      <c r="N5" s="36">
        <f t="shared" si="3"/>
        <v>2</v>
      </c>
      <c r="O5" s="37">
        <f t="shared" si="4"/>
        <v>0</v>
      </c>
      <c r="P5" s="37">
        <f t="shared" si="5"/>
        <v>0</v>
      </c>
      <c r="Q5" s="61">
        <f>IF(SUM(M5:P5)=0,"",RANK(L5,L4:L9,0))</f>
        <v>3</v>
      </c>
      <c r="R5" s="25" t="str">
        <f t="shared" si="6"/>
        <v>佐賀商</v>
      </c>
    </row>
    <row r="6" spans="1:18" ht="39" customHeight="1">
      <c r="A6" s="76" t="s">
        <v>170</v>
      </c>
      <c r="B6" s="370" t="str">
        <f>IF('決勝ﾘｰｸﾞ順位'!D7="","",'決勝ﾘｰｸﾞ順位'!D7)</f>
        <v>高松中央Ｂ</v>
      </c>
      <c r="C6" s="371"/>
      <c r="D6" s="276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0-3</v>
      </c>
      <c r="F6" s="77"/>
      <c r="G6" s="78" t="s">
        <v>442</v>
      </c>
      <c r="H6" s="184" t="s">
        <v>443</v>
      </c>
      <c r="I6" s="78" t="s">
        <v>449</v>
      </c>
      <c r="J6" s="403" t="str">
        <f t="shared" si="0"/>
        <v>0/5</v>
      </c>
      <c r="K6" s="404"/>
      <c r="L6" s="80">
        <f t="shared" si="1"/>
        <v>5</v>
      </c>
      <c r="M6" s="81">
        <f t="shared" si="2"/>
        <v>0</v>
      </c>
      <c r="N6" s="45">
        <f t="shared" si="3"/>
        <v>5</v>
      </c>
      <c r="O6" s="82">
        <f t="shared" si="4"/>
        <v>0</v>
      </c>
      <c r="P6" s="82">
        <f t="shared" si="5"/>
        <v>0</v>
      </c>
      <c r="Q6" s="83">
        <f>IF(SUM(M6:P6)=0,"",RANK(L6,L4:L9,0))</f>
        <v>6</v>
      </c>
      <c r="R6" s="25" t="str">
        <f t="shared" si="6"/>
        <v>高松中央Ｂ</v>
      </c>
    </row>
    <row r="7" spans="1:18" ht="39" customHeight="1">
      <c r="A7" s="76" t="s">
        <v>152</v>
      </c>
      <c r="B7" s="370" t="str">
        <f>IF('決勝ﾘｰｸﾞ順位'!E5="","",'決勝ﾘｰｸﾞ順位'!E5)</f>
        <v>萩光塩学院</v>
      </c>
      <c r="C7" s="371"/>
      <c r="D7" s="185" t="str">
        <f>IF(LEFT(G4,1)="W","L W/O",IF(LEFT(G4,1)="L","W W/O",IF(G4="-","-",RIGHT(G4,1)&amp;"-"&amp;LEFT(G4,1))))</f>
        <v>3-0</v>
      </c>
      <c r="E7" s="185" t="str">
        <f>IF(LEFT(G5,1)="W","L W/O",IF(LEFT(G5,1)="L","W W/O",IF(G5="-","-",RIGHT(G5,1)&amp;"-"&amp;LEFT(G5,1))))</f>
        <v>3-2</v>
      </c>
      <c r="F7" s="78" t="str">
        <f>IF(LEFT(G6,1)="W","L W/O",IF(LEFT(G6,1)="L","W W/O",IF(G6="-","-",RIGHT(G6,1)&amp;"-"&amp;LEFT(G6,1))))</f>
        <v>3-1</v>
      </c>
      <c r="G7" s="77"/>
      <c r="H7" s="277" t="s">
        <v>396</v>
      </c>
      <c r="I7" s="278" t="s">
        <v>397</v>
      </c>
      <c r="J7" s="403" t="str">
        <f t="shared" si="0"/>
        <v>5/0</v>
      </c>
      <c r="K7" s="404"/>
      <c r="L7" s="80">
        <f t="shared" si="1"/>
        <v>10</v>
      </c>
      <c r="M7" s="128">
        <f t="shared" si="2"/>
        <v>5</v>
      </c>
      <c r="N7" s="129">
        <f t="shared" si="3"/>
        <v>0</v>
      </c>
      <c r="O7" s="130">
        <f t="shared" si="4"/>
        <v>0</v>
      </c>
      <c r="P7" s="130">
        <f t="shared" si="5"/>
        <v>0</v>
      </c>
      <c r="Q7" s="83">
        <f>IF(SUM(M7:P7)=0,"",RANK(L7,L4:L9,0))</f>
        <v>1</v>
      </c>
      <c r="R7" s="25" t="str">
        <f t="shared" si="6"/>
        <v>萩光塩学院</v>
      </c>
    </row>
    <row r="8" spans="1:18" ht="39" customHeight="1">
      <c r="A8" s="60" t="s">
        <v>153</v>
      </c>
      <c r="B8" s="389" t="str">
        <f>IF('決勝ﾘｰｸﾞ順位'!E6="","",'決勝ﾘｰｸﾞ順位'!E6)</f>
        <v>美作</v>
      </c>
      <c r="C8" s="390"/>
      <c r="D8" s="175" t="str">
        <f>IF(LEFT(H4,1)="W","L W/O",IF(LEFT(H4,1)="L","W W/O",IF(H4="-","-",RIGHT(H4,1)&amp;"-"&amp;LEFT(H4,1))))</f>
        <v>0-3</v>
      </c>
      <c r="E8" s="185" t="str">
        <f>IF(LEFT(H5,1)="W","L W/O",IF(LEFT(H5,1)="L","W W/O",IF(H5="-","-",RIGHT(H5,1)&amp;"-"&amp;LEFT(H5,1))))</f>
        <v>1-3</v>
      </c>
      <c r="F8" s="185" t="str">
        <f>IF(LEFT(H6,1)="W","L W/O",IF(LEFT(H6,1)="L","W W/O",IF(H6="-","-",RIGHT(H6,1)&amp;"-"&amp;LEFT(H6,1))))</f>
        <v>3-0</v>
      </c>
      <c r="G8" s="275" t="str">
        <f>IF(LEFT(H7,1)="W","L W/O",IF(LEFT(H7,1)="L","W W/O",IF(H7="-","-",RIGHT(H7,1)&amp;"-"&amp;LEFT(H7,1))))</f>
        <v>1-3</v>
      </c>
      <c r="H8" s="38"/>
      <c r="I8" s="277" t="s">
        <v>396</v>
      </c>
      <c r="J8" s="403" t="str">
        <f t="shared" si="0"/>
        <v>2/3</v>
      </c>
      <c r="K8" s="404"/>
      <c r="L8" s="40">
        <f t="shared" si="1"/>
        <v>7</v>
      </c>
      <c r="M8" s="135">
        <f t="shared" si="2"/>
        <v>2</v>
      </c>
      <c r="N8" s="136">
        <f t="shared" si="3"/>
        <v>3</v>
      </c>
      <c r="O8" s="137">
        <f t="shared" si="4"/>
        <v>0</v>
      </c>
      <c r="P8" s="137">
        <f t="shared" si="5"/>
        <v>0</v>
      </c>
      <c r="Q8" s="61">
        <f>IF(SUM(M8:P8)=0,"",RANK(L8,L4:L9,0))</f>
        <v>4</v>
      </c>
      <c r="R8" s="25" t="str">
        <f t="shared" si="6"/>
        <v>美作</v>
      </c>
    </row>
    <row r="9" spans="1:18" ht="39" customHeight="1" thickBot="1">
      <c r="A9" s="131" t="s">
        <v>154</v>
      </c>
      <c r="B9" s="391" t="str">
        <f>IF('決勝ﾘｰｸﾞ順位'!E7="","",'決勝ﾘｰｸﾞ順位'!E7)</f>
        <v>興陽</v>
      </c>
      <c r="C9" s="392"/>
      <c r="D9" s="186" t="str">
        <f>IF(LEFT(I4,1)="W","L W/O",IF(LEFT(I4,1)="L","W W/O",IF(I4="-","-",RIGHT(I4,1)&amp;"-"&amp;LEFT(I4,1))))</f>
        <v>2-3</v>
      </c>
      <c r="E9" s="176" t="str">
        <f>IF(LEFT(I5,1)="W","L W/O",IF(LEFT(I5,1)="L","W W/O",IF(I5="-","-",RIGHT(I5,1)&amp;"-"&amp;LEFT(I5,1))))</f>
        <v>0-3</v>
      </c>
      <c r="F9" s="176" t="str">
        <f>IF(LEFT(I6,1)="W","L W/O",IF(LEFT(I6,1)="L","W W/O",IF(I6="-","-",RIGHT(I6,1)&amp;"-"&amp;LEFT(I6,1))))</f>
        <v>3-0</v>
      </c>
      <c r="G9" s="279" t="str">
        <f>IF(LEFT(I7,1)="W","L W/O",IF(LEFT(I7,1)="L","W W/O",IF(I7="-","-",RIGHT(I7,1)&amp;"-"&amp;LEFT(I7,1))))</f>
        <v>2-3</v>
      </c>
      <c r="H9" s="280" t="str">
        <f>IF(LEFT(I8,1)="W","L W/O",IF(LEFT(I8,1)="L","W W/O",IF(I8="-","-",RIGHT(I8,1)&amp;"-"&amp;LEFT(I8,1))))</f>
        <v>1-3</v>
      </c>
      <c r="I9" s="63"/>
      <c r="J9" s="366" t="str">
        <f t="shared" si="0"/>
        <v>1/4</v>
      </c>
      <c r="K9" s="367"/>
      <c r="L9" s="133">
        <f t="shared" si="1"/>
        <v>6</v>
      </c>
      <c r="M9" s="66">
        <f t="shared" si="2"/>
        <v>1</v>
      </c>
      <c r="N9" s="67">
        <f t="shared" si="3"/>
        <v>4</v>
      </c>
      <c r="O9" s="68">
        <f t="shared" si="4"/>
        <v>0</v>
      </c>
      <c r="P9" s="68">
        <f t="shared" si="5"/>
        <v>0</v>
      </c>
      <c r="Q9" s="134">
        <f>IF(SUM(M9:P9)=0,"",RANK(L9,L4:L9,0))</f>
        <v>5</v>
      </c>
      <c r="R9" s="25" t="str">
        <f t="shared" si="6"/>
        <v>興陽</v>
      </c>
    </row>
    <row r="10" spans="1:18" s="29" customFormat="1" ht="39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4"/>
      <c r="M10" s="45"/>
      <c r="N10" s="45"/>
      <c r="O10" s="45"/>
      <c r="P10" s="45"/>
      <c r="Q10" s="44"/>
      <c r="R10" s="30"/>
    </row>
    <row r="11" spans="1:16" ht="39" customHeight="1" thickBot="1">
      <c r="A11" s="393" t="s">
        <v>150</v>
      </c>
      <c r="B11" s="394"/>
      <c r="C11" s="127" t="s">
        <v>177</v>
      </c>
      <c r="D11" s="51" t="str">
        <f>IF(B12="","",B12)</f>
        <v>岡山商大附</v>
      </c>
      <c r="E11" s="52" t="str">
        <f>IF(B13="","",B13)</f>
        <v>今治南</v>
      </c>
      <c r="F11" s="52" t="str">
        <f>IF(B14="","",B14)</f>
        <v>飯山</v>
      </c>
      <c r="G11" s="51" t="str">
        <f>IF(B15="","",B15)</f>
        <v>城南Ｂ</v>
      </c>
      <c r="H11" s="51" t="str">
        <f>IF(B16="","",B16)</f>
        <v>和歌山商業</v>
      </c>
      <c r="I11" s="53" t="s">
        <v>9</v>
      </c>
      <c r="J11" s="54" t="s">
        <v>10</v>
      </c>
      <c r="K11" s="57" t="s">
        <v>15</v>
      </c>
      <c r="M11" s="55" t="s">
        <v>11</v>
      </c>
      <c r="N11" s="56" t="s">
        <v>12</v>
      </c>
      <c r="O11" s="56" t="s">
        <v>13</v>
      </c>
      <c r="P11" s="56" t="s">
        <v>14</v>
      </c>
    </row>
    <row r="12" spans="1:18" ht="39" customHeight="1">
      <c r="A12" s="58" t="s">
        <v>171</v>
      </c>
      <c r="B12" s="368" t="str">
        <f>IF('決勝ﾘｰｸﾞ順位'!D8="","",'決勝ﾘｰｸﾞ順位'!D8)</f>
        <v>岡山商大附</v>
      </c>
      <c r="C12" s="369"/>
      <c r="D12" s="183"/>
      <c r="E12" s="273" t="s">
        <v>399</v>
      </c>
      <c r="F12" s="273" t="s">
        <v>397</v>
      </c>
      <c r="G12" s="270" t="s">
        <v>450</v>
      </c>
      <c r="H12" s="262" t="s">
        <v>444</v>
      </c>
      <c r="I12" s="33" t="str">
        <f>IF(SUM(M12:N12)=0,"/",O12+M12&amp;"/"&amp;P12+N12)</f>
        <v>3/1</v>
      </c>
      <c r="J12" s="34">
        <f>IF(SUM(M12:P12)=0,"",O12*2+N12+M12*2)</f>
        <v>7</v>
      </c>
      <c r="K12" s="59">
        <v>2</v>
      </c>
      <c r="M12" s="35">
        <f>IF(LEFT(F12,1)="3",1,0)+IF(LEFT(E12,1)="3",1,0)+IF(LEFT(G12,1)="3",1,0)+IF(LEFT(H12,1)="3",1,0)+IF(LEFT(D12,1)="3",1,0)</f>
        <v>3</v>
      </c>
      <c r="N12" s="36">
        <f>IF(RIGHT(F12,1)="3",1,0)+IF(RIGHT(E12,1)="3",1,0)+IF(RIGHT(G12,1)="3",1,0)+IF(RIGHT(H12,1)="3",1,0)+IF(RIGHT(D12,1)="3",1,0)</f>
        <v>1</v>
      </c>
      <c r="O12" s="37">
        <f>IF(LEFT(F12,1)="W",1,0)+IF(LEFT(E12,1)="W",1,0)+IF(LEFT(G12,1)="W",1,0)+IF(LEFT(H12,1)="W",1,0)+IF(LEFT(D12,1)="W",1,0)</f>
        <v>0</v>
      </c>
      <c r="P12" s="37">
        <f>IF(LEFT(F12,1)="L",1,0)+IF(LEFT(E12,1)="L",1,0)+IF(LEFT(G12,1)="L",1,0)+IF(LEFT(H12,1)="L",1,0)+IF(LEFT(D12,1)="L",1,0)</f>
        <v>0</v>
      </c>
      <c r="R12" s="25" t="str">
        <f>B12</f>
        <v>岡山商大附</v>
      </c>
    </row>
    <row r="13" spans="1:18" ht="39" customHeight="1">
      <c r="A13" s="60" t="s">
        <v>172</v>
      </c>
      <c r="B13" s="389" t="str">
        <f>IF('決勝ﾘｰｸﾞ順位'!D9="","",'決勝ﾘｰｸﾞ順位'!D9)</f>
        <v>今治南</v>
      </c>
      <c r="C13" s="390"/>
      <c r="D13" s="275" t="str">
        <f>IF(LEFT(E12,1)="W","L W/O",IF(LEFT(E12,1)="L","W W/O",IF(E12="-","-",RIGHT(E12,1)&amp;"-"&amp;LEFT(E12,1))))</f>
        <v>0-3</v>
      </c>
      <c r="E13" s="38"/>
      <c r="F13" s="274" t="s">
        <v>397</v>
      </c>
      <c r="G13" s="184" t="s">
        <v>443</v>
      </c>
      <c r="H13" s="78" t="s">
        <v>447</v>
      </c>
      <c r="I13" s="39" t="str">
        <f>IF(SUM(M13:N13)=0,"/",O13+M13&amp;"/"&amp;P13+N13)</f>
        <v>1/3</v>
      </c>
      <c r="J13" s="40">
        <f>IF(SUM(M13:P13)=0,"",O13*2+N13+M13*2)</f>
        <v>5</v>
      </c>
      <c r="K13" s="61">
        <f>IF(SUM(M13:P13)=0,"",RANK(J13,J12:J16,0))</f>
        <v>4</v>
      </c>
      <c r="M13" s="35">
        <f>IF(LEFT(F13,1)="3",1,0)+IF(LEFT(E13,1)="3",1,0)+IF(LEFT(G13,1)="3",1,0)+IF(LEFT(H13,1)="3",1,0)+IF(LEFT(D13,1)="3",1,0)</f>
        <v>1</v>
      </c>
      <c r="N13" s="36">
        <f>IF(RIGHT(F13,1)="3",1,0)+IF(RIGHT(E13,1)="3",1,0)+IF(RIGHT(G13,1)="3",1,0)+IF(RIGHT(H13,1)="3",1,0)+IF(RIGHT(D13,1)="3",1,0)</f>
        <v>3</v>
      </c>
      <c r="O13" s="37">
        <f>IF(LEFT(F13,1)="W",1,0)+IF(LEFT(E13,1)="W",1,0)+IF(LEFT(G13,1)="W",1,0)+IF(LEFT(H13,1)="W",1,0)+IF(LEFT(D13,1)="W",1,0)</f>
        <v>0</v>
      </c>
      <c r="P13" s="37">
        <f>IF(LEFT(F13,1)="L",1,0)+IF(LEFT(E13,1)="L",1,0)+IF(LEFT(G13,1)="L",1,0)+IF(LEFT(H13,1)="L",1,0)+IF(LEFT(D13,1)="L",1,0)</f>
        <v>0</v>
      </c>
      <c r="R13" s="25" t="str">
        <f>B13</f>
        <v>今治南</v>
      </c>
    </row>
    <row r="14" spans="1:18" ht="39" customHeight="1">
      <c r="A14" s="76" t="s">
        <v>173</v>
      </c>
      <c r="B14" s="370" t="str">
        <f>IF('決勝ﾘｰｸﾞ順位'!D10="","",'決勝ﾘｰｸﾞ順位'!D10)</f>
        <v>飯山</v>
      </c>
      <c r="C14" s="371"/>
      <c r="D14" s="276" t="str">
        <f>IF(LEFT(F12,1)="W","L W/O",IF(LEFT(F12,1)="L","W W/O",IF(F12="-","-",RIGHT(F12,1)&amp;"-"&amp;LEFT(F12,1))))</f>
        <v>2-3</v>
      </c>
      <c r="E14" s="275" t="str">
        <f>IF(LEFT(F13,1)="W","L W/O",IF(LEFT(F13,1)="L","W W/O",IF(F13="-","-",RIGHT(F13,1)&amp;"-"&amp;LEFT(F13,1))))</f>
        <v>2-3</v>
      </c>
      <c r="F14" s="77"/>
      <c r="G14" s="78" t="s">
        <v>444</v>
      </c>
      <c r="H14" s="184" t="s">
        <v>444</v>
      </c>
      <c r="I14" s="79" t="str">
        <f>IF(SUM(M14:N14)=0,"/",O14+M14&amp;"/"&amp;P14+N14)</f>
        <v>0/4</v>
      </c>
      <c r="J14" s="80">
        <f>IF(SUM(M14:P14)=0,"",O14*2+N14+M14*2)</f>
        <v>4</v>
      </c>
      <c r="K14" s="83">
        <f>IF(SUM(M14:P14)=0,"",RANK(J14,J12:J16,0))</f>
        <v>5</v>
      </c>
      <c r="M14" s="81">
        <f>IF(LEFT(F14,1)="3",1,0)+IF(LEFT(E14,1)="3",1,0)+IF(LEFT(G14,1)="3",1,0)+IF(LEFT(H14,1)="3",1,0)+IF(LEFT(D14,1)="3",1,0)</f>
        <v>0</v>
      </c>
      <c r="N14" s="45">
        <f>IF(RIGHT(F14,1)="3",1,0)+IF(RIGHT(E14,1)="3",1,0)+IF(RIGHT(G14,1)="3",1,0)+IF(RIGHT(H14,1)="3",1,0)+IF(RIGHT(D14,1)="3",1,0)</f>
        <v>4</v>
      </c>
      <c r="O14" s="82">
        <f>IF(LEFT(F14,1)="W",1,0)+IF(LEFT(E14,1)="W",1,0)+IF(LEFT(G14,1)="W",1,0)+IF(LEFT(H14,1)="W",1,0)+IF(LEFT(D14,1)="W",1,0)</f>
        <v>0</v>
      </c>
      <c r="P14" s="82">
        <f>IF(LEFT(F14,1)="L",1,0)+IF(LEFT(E14,1)="L",1,0)+IF(LEFT(G14,1)="L",1,0)+IF(LEFT(H14,1)="L",1,0)+IF(LEFT(D14,1)="L",1,0)</f>
        <v>0</v>
      </c>
      <c r="R14" s="25" t="str">
        <f>B14</f>
        <v>飯山</v>
      </c>
    </row>
    <row r="15" spans="1:18" ht="39" customHeight="1">
      <c r="A15" s="76" t="s">
        <v>155</v>
      </c>
      <c r="B15" s="370" t="str">
        <f>IF('決勝ﾘｰｸﾞ順位'!E8="","",'決勝ﾘｰｸﾞ順位'!E8)</f>
        <v>城南Ｂ</v>
      </c>
      <c r="C15" s="371"/>
      <c r="D15" s="263" t="str">
        <f>IF(LEFT(G12,1)="W","L W/O",IF(LEFT(G12,1)="L","W W/O",IF(G12="-","-",RIGHT(G12,1)&amp;"-"&amp;LEFT(G12,1))))</f>
        <v>2-3</v>
      </c>
      <c r="E15" s="185" t="str">
        <f>IF(LEFT(G13,1)="W","L W/O",IF(LEFT(G13,1)="L","W W/O",IF(G13="-","-",RIGHT(G13,1)&amp;"-"&amp;LEFT(G13,1))))</f>
        <v>3-0</v>
      </c>
      <c r="F15" s="78" t="str">
        <f>IF(LEFT(G14,1)="W","L W/O",IF(LEFT(G14,1)="L","W W/O",IF(G14="-","-",RIGHT(G14,1)&amp;"-"&amp;LEFT(G14,1))))</f>
        <v>3-2</v>
      </c>
      <c r="G15" s="77"/>
      <c r="H15" s="281" t="s">
        <v>396</v>
      </c>
      <c r="I15" s="79" t="str">
        <f>IF(SUM(M15:N15)=0,"/",O15+M15&amp;"/"&amp;P15+N15)</f>
        <v>3/1</v>
      </c>
      <c r="J15" s="80">
        <f>IF(SUM(M15:P15)=0,"",O15*2+N15+M15*2)</f>
        <v>7</v>
      </c>
      <c r="K15" s="83">
        <f>IF(SUM(M15:P15)=0,"",RANK(J15,J12:J16,0))</f>
        <v>1</v>
      </c>
      <c r="M15" s="128">
        <f>IF(LEFT(F15,1)="3",1,0)+IF(LEFT(E15,1)="3",1,0)+IF(LEFT(G15,1)="3",1,0)+IF(LEFT(H15,1)="3",1,0)+IF(LEFT(D15,1)="3",1,0)</f>
        <v>3</v>
      </c>
      <c r="N15" s="129">
        <f>IF(RIGHT(F15,1)="3",1,0)+IF(RIGHT(E15,1)="3",1,0)+IF(RIGHT(G15,1)="3",1,0)+IF(RIGHT(H15,1)="3",1,0)+IF(RIGHT(D15,1)="3",1,0)</f>
        <v>1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5" t="str">
        <f>B15</f>
        <v>城南Ｂ</v>
      </c>
    </row>
    <row r="16" spans="1:18" ht="39" customHeight="1" thickBot="1">
      <c r="A16" s="62" t="s">
        <v>156</v>
      </c>
      <c r="B16" s="397" t="str">
        <f>IF('決勝ﾘｰｸﾞ順位'!E9="","",'決勝ﾘｰｸﾞ順位'!E9)</f>
        <v>和歌山商業</v>
      </c>
      <c r="C16" s="398"/>
      <c r="D16" s="269" t="str">
        <f>IF(LEFT(H12,1)="W","L W/O",IF(LEFT(H12,1)="L","W W/O",IF(H12="-","-",RIGHT(H12,1)&amp;"-"&amp;LEFT(H12,1))))</f>
        <v>3-2</v>
      </c>
      <c r="E16" s="176" t="str">
        <f>IF(LEFT(H13,1)="W","L W/O",IF(LEFT(H13,1)="L","W W/O",IF(H13="-","-",RIGHT(H13,1)&amp;"-"&amp;LEFT(H13,1))))</f>
        <v>3-0</v>
      </c>
      <c r="F16" s="176" t="str">
        <f>IF(LEFT(H14,1)="W","L W/O",IF(LEFT(H14,1)="L","W W/O",IF(H14="-","-",RIGHT(H14,1)&amp;"-"&amp;LEFT(H14,1))))</f>
        <v>3-2</v>
      </c>
      <c r="G16" s="282" t="str">
        <f>IF(LEFT(H15,1)="W","L W/O",IF(LEFT(H15,1)="L","W W/O",IF(H15="-","-",RIGHT(H15,1)&amp;"-"&amp;LEFT(H15,1))))</f>
        <v>1-3</v>
      </c>
      <c r="H16" s="63"/>
      <c r="I16" s="64" t="str">
        <f>IF(SUM(M16:N16)=0,"/",O16+M16&amp;"/"&amp;P16+N16)</f>
        <v>3/1</v>
      </c>
      <c r="J16" s="65">
        <f>IF(SUM(M16:P16)=0,"",O16*2+N16+M16*2)</f>
        <v>7</v>
      </c>
      <c r="K16" s="69">
        <v>3</v>
      </c>
      <c r="L16" s="29"/>
      <c r="M16" s="135">
        <f>IF(LEFT(F16,1)="3",1,0)+IF(LEFT(E16,1)="3",1,0)+IF(LEFT(G16,1)="3",1,0)+IF(LEFT(H16,1)="3",1,0)+IF(LEFT(D16,1)="3",1,0)</f>
        <v>3</v>
      </c>
      <c r="N16" s="136">
        <f>IF(RIGHT(F16,1)="3",1,0)+IF(RIGHT(E16,1)="3",1,0)+IF(RIGHT(G16,1)="3",1,0)+IF(RIGHT(H16,1)="3",1,0)+IF(RIGHT(D16,1)="3",1,0)</f>
        <v>1</v>
      </c>
      <c r="O16" s="137">
        <f>IF(LEFT(F16,1)="W",1,0)+IF(LEFT(E16,1)="W",1,0)+IF(LEFT(G16,1)="W",1,0)+IF(LEFT(H16,1)="W",1,0)+IF(LEFT(D16,1)="W",1,0)</f>
        <v>0</v>
      </c>
      <c r="P16" s="137">
        <f>IF(LEFT(F16,1)="L",1,0)+IF(LEFT(E16,1)="L",1,0)+IF(LEFT(G16,1)="L",1,0)+IF(LEFT(H16,1)="L",1,0)+IF(LEFT(D16,1)="L",1,0)</f>
        <v>0</v>
      </c>
      <c r="Q16" s="29"/>
      <c r="R16" s="25" t="str">
        <f>B16</f>
        <v>和歌山商業</v>
      </c>
    </row>
    <row r="17" spans="1:18" s="29" customFormat="1" ht="39" customHeight="1" thickBot="1">
      <c r="A17" s="28"/>
      <c r="B17" s="41"/>
      <c r="C17" s="41"/>
      <c r="D17" s="372" t="s">
        <v>16</v>
      </c>
      <c r="E17" s="372"/>
      <c r="F17" s="372"/>
      <c r="G17" s="372"/>
      <c r="H17" s="372"/>
      <c r="I17" s="372"/>
      <c r="J17" s="372"/>
      <c r="K17" s="372"/>
      <c r="L17" s="189"/>
      <c r="M17" s="174"/>
      <c r="N17" s="174"/>
      <c r="O17" s="174"/>
      <c r="P17" s="174"/>
      <c r="Q17" s="189"/>
      <c r="R17" s="30"/>
    </row>
    <row r="18" spans="2:16" ht="39" customHeight="1" thickBot="1">
      <c r="B18" s="380" t="s">
        <v>20</v>
      </c>
      <c r="C18" s="381"/>
      <c r="D18" s="124" t="s">
        <v>21</v>
      </c>
      <c r="E18" s="125" t="s">
        <v>22</v>
      </c>
      <c r="F18" s="126" t="s">
        <v>23</v>
      </c>
      <c r="H18" s="139"/>
      <c r="I18" s="188" t="s">
        <v>174</v>
      </c>
      <c r="J18" s="395" t="s">
        <v>175</v>
      </c>
      <c r="K18" s="396"/>
      <c r="L18" s="148"/>
      <c r="M18" s="148"/>
      <c r="N18" s="148"/>
      <c r="O18" s="148"/>
      <c r="P18" s="148"/>
    </row>
    <row r="19" spans="2:53" ht="39" customHeight="1">
      <c r="B19" s="382" t="s">
        <v>178</v>
      </c>
      <c r="C19" s="383"/>
      <c r="D19" s="164" t="s">
        <v>157</v>
      </c>
      <c r="E19" s="164" t="s">
        <v>158</v>
      </c>
      <c r="F19" s="165" t="s">
        <v>159</v>
      </c>
      <c r="H19" s="140">
        <v>1</v>
      </c>
      <c r="I19" s="239" t="str">
        <f aca="true" t="shared" si="7" ref="I19:I24">IF(ISERROR(VLOOKUP(H19,$Q$4:$R$9,2,FALSE))=TRUE,"",VLOOKUP(H19,$Q$4:$R$9,2,FALSE))</f>
        <v>萩光塩学院</v>
      </c>
      <c r="J19" s="373" t="str">
        <f>IF(ISERROR(VLOOKUP(H19,$K$12:$R$16,8,FALSE))=TRUE,"",VLOOKUP(H19,$K$12:$R$16,8,FALSE))</f>
        <v>城南Ｂ</v>
      </c>
      <c r="K19" s="374"/>
      <c r="L19" s="149"/>
      <c r="M19" s="149"/>
      <c r="N19" s="149"/>
      <c r="O19" s="359"/>
      <c r="P19" s="359"/>
      <c r="Q19" s="359"/>
      <c r="AY19" s="358"/>
      <c r="AZ19" s="358"/>
      <c r="BA19" s="358"/>
    </row>
    <row r="20" spans="2:53" ht="39" customHeight="1">
      <c r="B20" s="386" t="s">
        <v>179</v>
      </c>
      <c r="C20" s="387"/>
      <c r="D20" s="166" t="s">
        <v>160</v>
      </c>
      <c r="E20" s="166" t="s">
        <v>80</v>
      </c>
      <c r="F20" s="167" t="s">
        <v>161</v>
      </c>
      <c r="H20" s="17">
        <v>2</v>
      </c>
      <c r="I20" s="241" t="str">
        <f t="shared" si="7"/>
        <v>青谷</v>
      </c>
      <c r="J20" s="360" t="str">
        <f>IF(ISERROR(VLOOKUP(H20,$K$12:$R$16,8,FALSE))=TRUE,"",VLOOKUP(H20,$K$12:$R$16,8,FALSE))</f>
        <v>岡山商大附</v>
      </c>
      <c r="K20" s="361"/>
      <c r="L20" s="149"/>
      <c r="M20" s="149"/>
      <c r="N20" s="149"/>
      <c r="O20" s="359"/>
      <c r="P20" s="359"/>
      <c r="Q20" s="359"/>
      <c r="AY20" s="358"/>
      <c r="AZ20" s="358"/>
      <c r="BA20" s="358"/>
    </row>
    <row r="21" spans="2:53" ht="39" customHeight="1">
      <c r="B21" s="384" t="s">
        <v>180</v>
      </c>
      <c r="C21" s="385"/>
      <c r="D21" s="168" t="s">
        <v>162</v>
      </c>
      <c r="E21" s="168" t="s">
        <v>163</v>
      </c>
      <c r="F21" s="169" t="s">
        <v>81</v>
      </c>
      <c r="H21" s="17">
        <v>3</v>
      </c>
      <c r="I21" s="241" t="str">
        <f t="shared" si="7"/>
        <v>佐賀商</v>
      </c>
      <c r="J21" s="360" t="str">
        <f>IF(ISERROR(VLOOKUP(H21,$K$12:$R$16,8,FALSE))=TRUE,"",VLOOKUP(H21,$K$12:$R$16,8,FALSE))</f>
        <v>和歌山商業</v>
      </c>
      <c r="K21" s="361"/>
      <c r="L21" s="149"/>
      <c r="M21" s="149"/>
      <c r="N21" s="149"/>
      <c r="O21" s="359"/>
      <c r="P21" s="359"/>
      <c r="Q21" s="359"/>
      <c r="AG21" s="358"/>
      <c r="AH21" s="358"/>
      <c r="AI21" s="358"/>
      <c r="AY21" s="358"/>
      <c r="AZ21" s="358"/>
      <c r="BA21" s="358"/>
    </row>
    <row r="22" spans="2:53" ht="39" customHeight="1">
      <c r="B22" s="376" t="s">
        <v>181</v>
      </c>
      <c r="C22" s="377"/>
      <c r="D22" s="170" t="s">
        <v>164</v>
      </c>
      <c r="E22" s="170" t="s">
        <v>165</v>
      </c>
      <c r="F22" s="171" t="s">
        <v>79</v>
      </c>
      <c r="H22" s="17">
        <v>4</v>
      </c>
      <c r="I22" s="241" t="str">
        <f t="shared" si="7"/>
        <v>美作</v>
      </c>
      <c r="J22" s="360" t="str">
        <f>IF(ISERROR(VLOOKUP(H22,$K$12:$R$16,8,FALSE))=TRUE,"",VLOOKUP(H22,$K$12:$R$16,8,FALSE))</f>
        <v>今治南</v>
      </c>
      <c r="K22" s="361"/>
      <c r="L22" s="149"/>
      <c r="M22" s="149"/>
      <c r="N22" s="149"/>
      <c r="O22" s="359"/>
      <c r="P22" s="359"/>
      <c r="Q22" s="359"/>
      <c r="AG22" s="358"/>
      <c r="AH22" s="358"/>
      <c r="AI22" s="358"/>
      <c r="AY22" s="358"/>
      <c r="AZ22" s="358"/>
      <c r="BA22" s="358"/>
    </row>
    <row r="23" spans="2:53" ht="39" customHeight="1" thickBot="1">
      <c r="B23" s="378" t="s">
        <v>65</v>
      </c>
      <c r="C23" s="379"/>
      <c r="D23" s="172" t="s">
        <v>166</v>
      </c>
      <c r="E23" s="172" t="s">
        <v>167</v>
      </c>
      <c r="F23" s="173" t="s">
        <v>74</v>
      </c>
      <c r="H23" s="17">
        <v>5</v>
      </c>
      <c r="I23" s="241" t="str">
        <f t="shared" si="7"/>
        <v>興陽</v>
      </c>
      <c r="J23" s="362" t="str">
        <f>IF(ISERROR(VLOOKUP(H23,$K$12:$R$16,8,FALSE))=TRUE,"",VLOOKUP(H23,$K$12:$R$16,8,FALSE))</f>
        <v>飯山</v>
      </c>
      <c r="K23" s="363"/>
      <c r="L23" s="149"/>
      <c r="M23" s="149"/>
      <c r="N23" s="149"/>
      <c r="O23" s="359"/>
      <c r="P23" s="359"/>
      <c r="Q23" s="359"/>
      <c r="AG23" s="358"/>
      <c r="AH23" s="358"/>
      <c r="AI23" s="358"/>
      <c r="AY23" s="358"/>
      <c r="AZ23" s="358"/>
      <c r="BA23" s="358"/>
    </row>
    <row r="24" spans="2:53" ht="39" customHeight="1" thickBot="1">
      <c r="B24" s="375"/>
      <c r="C24" s="375"/>
      <c r="D24" s="187"/>
      <c r="E24" s="187"/>
      <c r="F24" s="187"/>
      <c r="H24" s="18">
        <v>6</v>
      </c>
      <c r="I24" s="245" t="str">
        <f t="shared" si="7"/>
        <v>高松中央Ｂ</v>
      </c>
      <c r="J24" s="364">
        <f>IF(ISERROR(VLOOKUP(#REF!,$K$12:$R$16,2,FALSE))=TRUE,"",VLOOKUP(#REF!,$K$12:$R$16,2,FALSE))</f>
      </c>
      <c r="K24" s="365"/>
      <c r="L24" s="149"/>
      <c r="M24" s="149"/>
      <c r="N24" s="149"/>
      <c r="O24" s="149"/>
      <c r="P24" s="149"/>
      <c r="AG24" s="358"/>
      <c r="AH24" s="358"/>
      <c r="AI24" s="358"/>
      <c r="AY24" s="358"/>
      <c r="AZ24" s="358"/>
      <c r="BA24" s="358"/>
    </row>
    <row r="25" spans="15:53" ht="39" customHeight="1">
      <c r="O25" s="358"/>
      <c r="P25" s="358"/>
      <c r="Q25" s="358"/>
      <c r="AG25" s="358"/>
      <c r="AH25" s="358"/>
      <c r="AI25" s="358"/>
      <c r="AY25" s="358"/>
      <c r="AZ25" s="358"/>
      <c r="BA25" s="358"/>
    </row>
    <row r="26" spans="15:53" ht="39" customHeight="1">
      <c r="O26" s="358"/>
      <c r="P26" s="358"/>
      <c r="Q26" s="358"/>
      <c r="AG26" s="358"/>
      <c r="AH26" s="358"/>
      <c r="AI26" s="358"/>
      <c r="AY26" s="358"/>
      <c r="AZ26" s="358"/>
      <c r="BA26" s="358"/>
    </row>
    <row r="27" spans="15:35" ht="39" customHeight="1">
      <c r="O27" s="358"/>
      <c r="P27" s="358"/>
      <c r="Q27" s="358"/>
      <c r="AG27" s="358"/>
      <c r="AH27" s="358"/>
      <c r="AI27" s="358"/>
    </row>
    <row r="28" spans="15:53" ht="39" customHeight="1">
      <c r="O28" s="358"/>
      <c r="P28" s="358"/>
      <c r="Q28" s="358"/>
      <c r="AG28" s="358"/>
      <c r="AH28" s="358"/>
      <c r="AI28" s="358"/>
      <c r="AY28" s="358"/>
      <c r="AZ28" s="358"/>
      <c r="BA28" s="358"/>
    </row>
    <row r="29" spans="15:53" ht="39" customHeight="1">
      <c r="O29" s="358"/>
      <c r="P29" s="358"/>
      <c r="Q29" s="358"/>
      <c r="AY29" s="358"/>
      <c r="AZ29" s="358"/>
      <c r="BA29" s="358"/>
    </row>
    <row r="30" spans="15:53" ht="39" customHeight="1">
      <c r="O30" s="358"/>
      <c r="P30" s="358"/>
      <c r="Q30" s="358"/>
      <c r="AG30" s="358"/>
      <c r="AH30" s="358"/>
      <c r="AI30" s="358"/>
      <c r="AY30" s="358"/>
      <c r="AZ30" s="358"/>
      <c r="BA30" s="358"/>
    </row>
    <row r="31" spans="15:53" ht="39" customHeight="1">
      <c r="O31" s="358"/>
      <c r="P31" s="358"/>
      <c r="Q31" s="358"/>
      <c r="AG31" s="358"/>
      <c r="AH31" s="358"/>
      <c r="AI31" s="358"/>
      <c r="AY31" s="358"/>
      <c r="AZ31" s="358"/>
      <c r="BA31" s="358"/>
    </row>
    <row r="32" spans="15:53" ht="39" customHeight="1">
      <c r="O32" s="358"/>
      <c r="P32" s="358"/>
      <c r="Q32" s="358"/>
      <c r="AG32" s="358"/>
      <c r="AH32" s="358"/>
      <c r="AI32" s="358"/>
      <c r="AY32" s="358"/>
      <c r="AZ32" s="358"/>
      <c r="BA32" s="358"/>
    </row>
    <row r="33" spans="33:53" ht="39" customHeight="1">
      <c r="AG33" s="358"/>
      <c r="AH33" s="358"/>
      <c r="AI33" s="358"/>
      <c r="AY33" s="358"/>
      <c r="AZ33" s="358"/>
      <c r="BA33" s="358"/>
    </row>
    <row r="34" spans="15:53" ht="39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9" customHeight="1">
      <c r="O35" s="358"/>
      <c r="P35" s="358"/>
      <c r="Q35" s="358"/>
      <c r="AY35" s="358"/>
      <c r="AZ35" s="358"/>
      <c r="BA35" s="358"/>
    </row>
    <row r="36" spans="15:35" ht="39" customHeight="1">
      <c r="O36" s="358"/>
      <c r="P36" s="358"/>
      <c r="Q36" s="358"/>
      <c r="AG36" s="358"/>
      <c r="AH36" s="358"/>
      <c r="AI36" s="358"/>
    </row>
    <row r="37" spans="15:53" ht="39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9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9" customHeight="1">
      <c r="AG39" s="358"/>
      <c r="AH39" s="358"/>
      <c r="AI39" s="358"/>
      <c r="AY39" s="358"/>
      <c r="AZ39" s="358"/>
      <c r="BA39" s="358"/>
    </row>
    <row r="40" spans="15:53" ht="39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9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9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9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9" customHeight="1">
      <c r="O44" s="358"/>
      <c r="P44" s="358"/>
      <c r="Q44" s="358"/>
      <c r="AY44" s="358"/>
      <c r="AZ44" s="358"/>
      <c r="BA44" s="358"/>
    </row>
    <row r="45" spans="15:35" ht="39" customHeight="1">
      <c r="O45" s="358"/>
      <c r="P45" s="358"/>
      <c r="Q45" s="358"/>
      <c r="AG45" s="358"/>
      <c r="AH45" s="358"/>
      <c r="AI45" s="358"/>
    </row>
    <row r="46" spans="15:53" ht="39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9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9" customHeight="1">
      <c r="AG48" s="358"/>
      <c r="AH48" s="358"/>
      <c r="AI48" s="358"/>
      <c r="AY48" s="358"/>
      <c r="AZ48" s="358"/>
      <c r="BA48" s="358"/>
    </row>
    <row r="49" spans="15:53" ht="39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9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9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9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9" customHeight="1">
      <c r="O53" s="358"/>
      <c r="P53" s="358"/>
      <c r="Q53" s="358"/>
      <c r="AY53" s="358"/>
      <c r="AZ53" s="358"/>
      <c r="BA53" s="358"/>
    </row>
    <row r="70" spans="15:39" ht="39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9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9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9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9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9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9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9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9" customHeight="1">
      <c r="AG78" s="358"/>
      <c r="AH78" s="358"/>
      <c r="AI78" s="358"/>
      <c r="AK78" s="358"/>
      <c r="AL78" s="358"/>
      <c r="AM78" s="358"/>
    </row>
    <row r="79" spans="15:39" ht="39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9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9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9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9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9" customHeight="1">
      <c r="AK84" s="358"/>
      <c r="AL84" s="358"/>
      <c r="AM84" s="358"/>
    </row>
    <row r="85" spans="37:39" ht="39" customHeight="1">
      <c r="AK85" s="358"/>
      <c r="AL85" s="358"/>
      <c r="AM85" s="358"/>
    </row>
    <row r="86" spans="37:39" ht="39" customHeight="1">
      <c r="AK86" s="358"/>
      <c r="AL86" s="358"/>
      <c r="AM86" s="358"/>
    </row>
    <row r="87" spans="37:39" ht="39" customHeight="1">
      <c r="AK87" s="358"/>
      <c r="AL87" s="358"/>
      <c r="AM87" s="358"/>
    </row>
    <row r="88" spans="37:39" ht="39" customHeight="1">
      <c r="AK88" s="358"/>
      <c r="AL88" s="358"/>
      <c r="AM88" s="358"/>
    </row>
    <row r="89" spans="37:39" ht="39" customHeight="1">
      <c r="AK89" s="358"/>
      <c r="AL89" s="358"/>
      <c r="AM89" s="358"/>
    </row>
  </sheetData>
  <sheetProtection/>
  <mergeCells count="54">
    <mergeCell ref="B24:C24"/>
    <mergeCell ref="O40:Q47"/>
    <mergeCell ref="O49:Q53"/>
    <mergeCell ref="B16:C16"/>
    <mergeCell ref="B18:C18"/>
    <mergeCell ref="B19:C19"/>
    <mergeCell ref="B23:C23"/>
    <mergeCell ref="B20:C20"/>
    <mergeCell ref="B21:C21"/>
    <mergeCell ref="B22:C22"/>
    <mergeCell ref="A1:B1"/>
    <mergeCell ref="C1:D1"/>
    <mergeCell ref="B12:C12"/>
    <mergeCell ref="B5:C5"/>
    <mergeCell ref="B6:C6"/>
    <mergeCell ref="B7:C7"/>
    <mergeCell ref="A3:B3"/>
    <mergeCell ref="B13:C13"/>
    <mergeCell ref="B14:C14"/>
    <mergeCell ref="A11:B11"/>
    <mergeCell ref="B15:C15"/>
    <mergeCell ref="J3:K3"/>
    <mergeCell ref="B4:C4"/>
    <mergeCell ref="J4:K4"/>
    <mergeCell ref="J5:K5"/>
    <mergeCell ref="J6:K6"/>
    <mergeCell ref="J7:K7"/>
    <mergeCell ref="J8:K8"/>
    <mergeCell ref="B9:C9"/>
    <mergeCell ref="J9:K9"/>
    <mergeCell ref="B8:C8"/>
    <mergeCell ref="D17:K17"/>
    <mergeCell ref="J18:K18"/>
    <mergeCell ref="J19:K19"/>
    <mergeCell ref="J20:K20"/>
    <mergeCell ref="J24:K24"/>
    <mergeCell ref="O19:Q23"/>
    <mergeCell ref="O25:Q32"/>
    <mergeCell ref="O34:Q38"/>
    <mergeCell ref="J21:K21"/>
    <mergeCell ref="J22:K22"/>
    <mergeCell ref="J23:K23"/>
    <mergeCell ref="AG21:AI28"/>
    <mergeCell ref="AG30:AI34"/>
    <mergeCell ref="AG36:AI43"/>
    <mergeCell ref="AG45:AI52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2"/>
  <headerFooter alignWithMargins="0">
    <oddFooter>&amp;C&amp;"ＭＳ 明朝,標準"－29－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85" zoomScaleSheetLayoutView="85" workbookViewId="0" topLeftCell="A1">
      <selection activeCell="L10" sqref="L10:Q10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88" t="s">
        <v>1</v>
      </c>
      <c r="B1" s="388"/>
      <c r="C1" s="388" t="s">
        <v>8</v>
      </c>
      <c r="D1" s="388"/>
      <c r="E1" s="22" t="s">
        <v>182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393" t="s">
        <v>200</v>
      </c>
      <c r="B3" s="394"/>
      <c r="C3" s="127" t="s">
        <v>204</v>
      </c>
      <c r="D3" s="51" t="str">
        <f>IF(B4="","",B4)</f>
        <v>岡山工業</v>
      </c>
      <c r="E3" s="52" t="str">
        <f>IF(B5="","",B5)</f>
        <v>伊予農業Ａ</v>
      </c>
      <c r="F3" s="52" t="str">
        <f>IF(B6="","",B6)</f>
        <v>高松工芸Ａ</v>
      </c>
      <c r="G3" s="51" t="str">
        <f>IF(B7="","",B7)</f>
        <v>高松中央Ａ</v>
      </c>
      <c r="H3" s="51" t="str">
        <f>IF(B8="","",B8)</f>
        <v>岐阜第一</v>
      </c>
      <c r="I3" s="51" t="str">
        <f>IF(B9="","",B9)</f>
        <v>岡山東商業</v>
      </c>
      <c r="J3" s="399" t="s">
        <v>9</v>
      </c>
      <c r="K3" s="400"/>
      <c r="L3" s="54" t="s">
        <v>10</v>
      </c>
      <c r="M3" s="55" t="s">
        <v>11</v>
      </c>
      <c r="N3" s="56" t="s">
        <v>12</v>
      </c>
      <c r="O3" s="56" t="s">
        <v>13</v>
      </c>
      <c r="P3" s="56" t="s">
        <v>14</v>
      </c>
      <c r="Q3" s="57" t="s">
        <v>15</v>
      </c>
    </row>
    <row r="4" spans="1:18" ht="39" customHeight="1">
      <c r="A4" s="58" t="s">
        <v>183</v>
      </c>
      <c r="B4" s="368" t="str">
        <f>IF('決勝ﾘｰｸﾞ順位'!F5="","",'決勝ﾘｰｸﾞ順位'!F5)</f>
        <v>岡山工業</v>
      </c>
      <c r="C4" s="369"/>
      <c r="D4" s="183"/>
      <c r="E4" s="273" t="s">
        <v>400</v>
      </c>
      <c r="F4" s="273" t="s">
        <v>399</v>
      </c>
      <c r="G4" s="75" t="s">
        <v>403</v>
      </c>
      <c r="H4" s="184" t="s">
        <v>441</v>
      </c>
      <c r="I4" s="270" t="s">
        <v>444</v>
      </c>
      <c r="J4" s="401" t="str">
        <f aca="true" t="shared" si="0" ref="J4:J9">IF(SUM(M4:N4)=0,"/",O4+M4&amp;"/"&amp;P4+N4)</f>
        <v>2/3</v>
      </c>
      <c r="K4" s="402"/>
      <c r="L4" s="34">
        <f aca="true" t="shared" si="1" ref="L4:L9">IF(SUM(M4:P4)=0,"",O4*2+N4+M4*2)</f>
        <v>7</v>
      </c>
      <c r="M4" s="35">
        <f aca="true" t="shared" si="2" ref="M4:M9">IF(LEFT(F4,1)="3",1,0)+IF(LEFT(E4,1)="3",1,0)+IF(LEFT(G4,1)="3",1,0)+IF(LEFT(H4,1)="3",1,0)+IF(LEFT(I4,1)="3",1,0)+IF(LEFT(D4,1)="3",1,0)</f>
        <v>2</v>
      </c>
      <c r="N4" s="36">
        <f aca="true" t="shared" si="3" ref="N4:N9">IF(RIGHT(F4,1)="3",1,0)+IF(RIGHT(E4,1)="3",1,0)+IF(RIGHT(G4,1)="3",1,0)+IF(RIGHT(H4,1)="3",1,0)+IF(RIGHT(I4,1)="3",1,0)+IF(RIGHT(D4,1)="3",1,0)</f>
        <v>3</v>
      </c>
      <c r="O4" s="37">
        <f aca="true" t="shared" si="4" ref="O4:O9">IF(LEFT(F4,1)="W",1,0)+IF(LEFT(E4,1)="W",1,0)+IF(LEFT(G4,1)="W",1,0)+IF(LEFT(H4,1)="W",1,0)+IF(LEFT(I4,1)="W",1,0)+IF(LEFT(D4,1)="W",1,0)</f>
        <v>0</v>
      </c>
      <c r="P4" s="37">
        <f aca="true" t="shared" si="5" ref="P4:P9">IF(LEFT(F4,1)="L",1,0)+IF(LEFT(E4,1)="L",1,0)+IF(LEFT(G4,1)="L",1,0)+IF(LEFT(H4,1)="L",1,0)+IF(LEFT(I4,1)="L",1,0)+IF(LEFT(D4,1)="L",1,0)</f>
        <v>0</v>
      </c>
      <c r="Q4" s="59">
        <v>5</v>
      </c>
      <c r="R4" s="25" t="str">
        <f aca="true" t="shared" si="6" ref="R4:R9">B4</f>
        <v>岡山工業</v>
      </c>
    </row>
    <row r="5" spans="1:18" ht="39" customHeight="1">
      <c r="A5" s="60" t="s">
        <v>184</v>
      </c>
      <c r="B5" s="389" t="str">
        <f>IF('決勝ﾘｰｸﾞ順位'!F6="","",'決勝ﾘｰｸﾞ順位'!F6)</f>
        <v>伊予農業Ａ</v>
      </c>
      <c r="C5" s="390"/>
      <c r="D5" s="275" t="str">
        <f>IF(LEFT(E4,1)="W","L W/O",IF(LEFT(E4,1)="L","W W/O",IF(E4="-","-",RIGHT(E4,1)&amp;"-"&amp;LEFT(E4,1))))</f>
        <v>3-2</v>
      </c>
      <c r="E5" s="38"/>
      <c r="F5" s="274" t="s">
        <v>401</v>
      </c>
      <c r="G5" s="184" t="s">
        <v>445</v>
      </c>
      <c r="H5" s="268" t="s">
        <v>403</v>
      </c>
      <c r="I5" s="184" t="s">
        <v>398</v>
      </c>
      <c r="J5" s="403" t="str">
        <f t="shared" si="0"/>
        <v>3/2</v>
      </c>
      <c r="K5" s="404"/>
      <c r="L5" s="40">
        <f t="shared" si="1"/>
        <v>8</v>
      </c>
      <c r="M5" s="35">
        <f t="shared" si="2"/>
        <v>3</v>
      </c>
      <c r="N5" s="36">
        <f t="shared" si="3"/>
        <v>2</v>
      </c>
      <c r="O5" s="37">
        <f t="shared" si="4"/>
        <v>0</v>
      </c>
      <c r="P5" s="37">
        <f t="shared" si="5"/>
        <v>0</v>
      </c>
      <c r="Q5" s="61">
        <v>3</v>
      </c>
      <c r="R5" s="25" t="str">
        <f t="shared" si="6"/>
        <v>伊予農業Ａ</v>
      </c>
    </row>
    <row r="6" spans="1:18" ht="39" customHeight="1">
      <c r="A6" s="76" t="s">
        <v>185</v>
      </c>
      <c r="B6" s="370" t="str">
        <f>IF('決勝ﾘｰｸﾞ順位'!F7="","",'決勝ﾘｰｸﾞ順位'!F7)</f>
        <v>高松工芸Ａ</v>
      </c>
      <c r="C6" s="371"/>
      <c r="D6" s="276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3-1</v>
      </c>
      <c r="F6" s="77"/>
      <c r="G6" s="78" t="s">
        <v>442</v>
      </c>
      <c r="H6" s="184" t="s">
        <v>444</v>
      </c>
      <c r="I6" s="78" t="s">
        <v>400</v>
      </c>
      <c r="J6" s="403" t="str">
        <f t="shared" si="0"/>
        <v>1/4</v>
      </c>
      <c r="K6" s="404"/>
      <c r="L6" s="80">
        <f t="shared" si="1"/>
        <v>6</v>
      </c>
      <c r="M6" s="81">
        <f t="shared" si="2"/>
        <v>1</v>
      </c>
      <c r="N6" s="45">
        <f t="shared" si="3"/>
        <v>4</v>
      </c>
      <c r="O6" s="82">
        <f t="shared" si="4"/>
        <v>0</v>
      </c>
      <c r="P6" s="82">
        <f t="shared" si="5"/>
        <v>0</v>
      </c>
      <c r="Q6" s="83">
        <f>IF(SUM(M6:P6)=0,"",RANK(L6,L4:L9,0))</f>
        <v>6</v>
      </c>
      <c r="R6" s="25" t="str">
        <f t="shared" si="6"/>
        <v>高松工芸Ａ</v>
      </c>
    </row>
    <row r="7" spans="1:18" ht="39" customHeight="1">
      <c r="A7" s="76" t="s">
        <v>195</v>
      </c>
      <c r="B7" s="370" t="str">
        <f>IF('決勝ﾘｰｸﾞ順位'!G5="","",'決勝ﾘｰｸﾞ順位'!G5)</f>
        <v>高松中央Ａ</v>
      </c>
      <c r="C7" s="371"/>
      <c r="D7" s="185" t="str">
        <f>IF(LEFT(G4,1)="W","L W/O",IF(LEFT(G4,1)="L","W W/O",IF(G4="-","-",RIGHT(G4,1)&amp;"-"&amp;LEFT(G4,1))))</f>
        <v>3-1</v>
      </c>
      <c r="E7" s="185" t="str">
        <f>IF(LEFT(G5,1)="W","L W/O",IF(LEFT(G5,1)="L","W W/O",IF(G5="-","-",RIGHT(G5,1)&amp;"-"&amp;LEFT(G5,1))))</f>
        <v>2-3</v>
      </c>
      <c r="F7" s="78" t="str">
        <f>IF(LEFT(G6,1)="W","L W/O",IF(LEFT(G6,1)="L","W W/O",IF(G6="-","-",RIGHT(G6,1)&amp;"-"&amp;LEFT(G6,1))))</f>
        <v>3-1</v>
      </c>
      <c r="G7" s="77"/>
      <c r="H7" s="277" t="s">
        <v>395</v>
      </c>
      <c r="I7" s="278" t="s">
        <v>397</v>
      </c>
      <c r="J7" s="403" t="str">
        <f t="shared" si="0"/>
        <v>4/1</v>
      </c>
      <c r="K7" s="404"/>
      <c r="L7" s="80">
        <f t="shared" si="1"/>
        <v>9</v>
      </c>
      <c r="M7" s="128">
        <f t="shared" si="2"/>
        <v>4</v>
      </c>
      <c r="N7" s="129">
        <f t="shared" si="3"/>
        <v>1</v>
      </c>
      <c r="O7" s="130">
        <f t="shared" si="4"/>
        <v>0</v>
      </c>
      <c r="P7" s="130">
        <f t="shared" si="5"/>
        <v>0</v>
      </c>
      <c r="Q7" s="83">
        <f>IF(SUM(M7:P7)=0,"",RANK(L7,L4:L9,0))</f>
        <v>1</v>
      </c>
      <c r="R7" s="25" t="str">
        <f t="shared" si="6"/>
        <v>高松中央Ａ</v>
      </c>
    </row>
    <row r="8" spans="1:18" ht="39" customHeight="1">
      <c r="A8" s="60" t="s">
        <v>196</v>
      </c>
      <c r="B8" s="389" t="str">
        <f>IF('決勝ﾘｰｸﾞ順位'!G6="","",'決勝ﾘｰｸﾞ順位'!G6)</f>
        <v>岐阜第一</v>
      </c>
      <c r="C8" s="390"/>
      <c r="D8" s="175" t="str">
        <f>IF(LEFT(H4,1)="W","L W/O",IF(LEFT(H4,1)="L","W W/O",IF(H4="-","-",RIGHT(H4,1)&amp;"-"&amp;LEFT(H4,1))))</f>
        <v>0-3</v>
      </c>
      <c r="E8" s="263" t="str">
        <f>IF(LEFT(H5,1)="W","L W/O",IF(LEFT(H5,1)="L","W W/O",IF(H5="-","-",RIGHT(H5,1)&amp;"-"&amp;LEFT(H5,1))))</f>
        <v>3-1</v>
      </c>
      <c r="F8" s="185" t="str">
        <f>IF(LEFT(H6,1)="W","L W/O",IF(LEFT(H6,1)="L","W W/O",IF(H6="-","-",RIGHT(H6,1)&amp;"-"&amp;LEFT(H6,1))))</f>
        <v>3-2</v>
      </c>
      <c r="G8" s="275" t="str">
        <f>IF(LEFT(H7,1)="W","L W/O",IF(LEFT(H7,1)="L","W W/O",IF(H7="-","-",RIGHT(H7,1)&amp;"-"&amp;LEFT(H7,1))))</f>
        <v>0-3</v>
      </c>
      <c r="H8" s="38"/>
      <c r="I8" s="277" t="s">
        <v>395</v>
      </c>
      <c r="J8" s="403" t="str">
        <f t="shared" si="0"/>
        <v>3/2</v>
      </c>
      <c r="K8" s="404"/>
      <c r="L8" s="40">
        <f t="shared" si="1"/>
        <v>8</v>
      </c>
      <c r="M8" s="135">
        <f t="shared" si="2"/>
        <v>3</v>
      </c>
      <c r="N8" s="136">
        <f t="shared" si="3"/>
        <v>2</v>
      </c>
      <c r="O8" s="137">
        <f t="shared" si="4"/>
        <v>0</v>
      </c>
      <c r="P8" s="137">
        <f t="shared" si="5"/>
        <v>0</v>
      </c>
      <c r="Q8" s="61">
        <f>IF(SUM(M8:P8)=0,"",RANK(L8,L4:L9,0))</f>
        <v>2</v>
      </c>
      <c r="R8" s="25" t="str">
        <f t="shared" si="6"/>
        <v>岐阜第一</v>
      </c>
    </row>
    <row r="9" spans="1:18" ht="39" customHeight="1" thickBot="1">
      <c r="A9" s="131" t="s">
        <v>197</v>
      </c>
      <c r="B9" s="391" t="str">
        <f>IF('決勝ﾘｰｸﾞ順位'!G7="","",'決勝ﾘｰｸﾞ順位'!G7)</f>
        <v>岡山東商業</v>
      </c>
      <c r="C9" s="392"/>
      <c r="D9" s="272" t="str">
        <f>IF(LEFT(I4,1)="W","L W/O",IF(LEFT(I4,1)="L","W W/O",IF(I4="-","-",RIGHT(I4,1)&amp;"-"&amp;LEFT(I4,1))))</f>
        <v>3-2</v>
      </c>
      <c r="E9" s="176" t="str">
        <f>IF(LEFT(I5,1)="W","L W/O",IF(LEFT(I5,1)="L","W W/O",IF(I5="-","-",RIGHT(I5,1)&amp;"-"&amp;LEFT(I5,1))))</f>
        <v>2-3</v>
      </c>
      <c r="F9" s="176" t="str">
        <f>IF(LEFT(I6,1)="W","L W/O",IF(LEFT(I6,1)="L","W W/O",IF(I6="-","-",RIGHT(I6,1)&amp;"-"&amp;LEFT(I6,1))))</f>
        <v>3-2</v>
      </c>
      <c r="G9" s="279" t="str">
        <f>IF(LEFT(I7,1)="W","L W/O",IF(LEFT(I7,1)="L","W W/O",IF(I7="-","-",RIGHT(I7,1)&amp;"-"&amp;LEFT(I7,1))))</f>
        <v>2-3</v>
      </c>
      <c r="H9" s="280" t="str">
        <f>IF(LEFT(I8,1)="W","L W/O",IF(LEFT(I8,1)="L","W W/O",IF(I8="-","-",RIGHT(I8,1)&amp;"-"&amp;LEFT(I8,1))))</f>
        <v>0-3</v>
      </c>
      <c r="I9" s="63"/>
      <c r="J9" s="366" t="str">
        <f t="shared" si="0"/>
        <v>2/3</v>
      </c>
      <c r="K9" s="367"/>
      <c r="L9" s="133">
        <f t="shared" si="1"/>
        <v>7</v>
      </c>
      <c r="M9" s="66">
        <f t="shared" si="2"/>
        <v>2</v>
      </c>
      <c r="N9" s="67">
        <f t="shared" si="3"/>
        <v>3</v>
      </c>
      <c r="O9" s="68">
        <f t="shared" si="4"/>
        <v>0</v>
      </c>
      <c r="P9" s="68">
        <f t="shared" si="5"/>
        <v>0</v>
      </c>
      <c r="Q9" s="134">
        <f>IF(SUM(M9:P9)=0,"",RANK(L9,L4:L9,0))</f>
        <v>4</v>
      </c>
      <c r="R9" s="25" t="str">
        <f t="shared" si="6"/>
        <v>岡山東商業</v>
      </c>
    </row>
    <row r="10" spans="1:18" s="29" customFormat="1" ht="39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4"/>
      <c r="M10" s="45"/>
      <c r="N10" s="45"/>
      <c r="O10" s="45"/>
      <c r="P10" s="45"/>
      <c r="Q10" s="44"/>
      <c r="R10" s="30"/>
    </row>
    <row r="11" spans="1:16" ht="39" customHeight="1" thickBot="1">
      <c r="A11" s="393" t="s">
        <v>201</v>
      </c>
      <c r="B11" s="394"/>
      <c r="C11" s="127" t="s">
        <v>205</v>
      </c>
      <c r="D11" s="51" t="str">
        <f>IF(B12="","",B12)</f>
        <v>大商学園</v>
      </c>
      <c r="E11" s="52" t="str">
        <f>IF(B13="","",B13)</f>
        <v>松山商業Ｂ</v>
      </c>
      <c r="F11" s="52" t="str">
        <f>IF(B14="","",B14)</f>
        <v>高田商業</v>
      </c>
      <c r="G11" s="51" t="str">
        <f>IF(B15="","",B15)</f>
        <v>常翔学園</v>
      </c>
      <c r="H11" s="51" t="str">
        <f>IF(B16="","",B16)</f>
        <v>奈良Ｂ</v>
      </c>
      <c r="I11" s="53" t="s">
        <v>9</v>
      </c>
      <c r="J11" s="54" t="s">
        <v>10</v>
      </c>
      <c r="K11" s="57" t="s">
        <v>15</v>
      </c>
      <c r="M11" s="55" t="s">
        <v>11</v>
      </c>
      <c r="N11" s="56" t="s">
        <v>12</v>
      </c>
      <c r="O11" s="56" t="s">
        <v>13</v>
      </c>
      <c r="P11" s="56" t="s">
        <v>14</v>
      </c>
    </row>
    <row r="12" spans="1:18" ht="39" customHeight="1">
      <c r="A12" s="58" t="s">
        <v>186</v>
      </c>
      <c r="B12" s="368" t="str">
        <f>IF('決勝ﾘｰｸﾞ順位'!F8="","",'決勝ﾘｰｸﾞ順位'!F8)</f>
        <v>大商学園</v>
      </c>
      <c r="C12" s="369"/>
      <c r="D12" s="183"/>
      <c r="E12" s="273" t="s">
        <v>398</v>
      </c>
      <c r="F12" s="273" t="s">
        <v>395</v>
      </c>
      <c r="G12" s="75" t="s">
        <v>400</v>
      </c>
      <c r="H12" s="184" t="s">
        <v>441</v>
      </c>
      <c r="I12" s="33" t="str">
        <f>IF(SUM(M12:N12)=0,"/",O12+M12&amp;"/"&amp;P12+N12)</f>
        <v>3/1</v>
      </c>
      <c r="J12" s="34">
        <f>IF(SUM(M12:P12)=0,"",O12*2+N12+M12*2)</f>
        <v>7</v>
      </c>
      <c r="K12" s="59">
        <f>IF(SUM(M12:P12)=0,"",RANK(J12,J12:J16,0))</f>
        <v>2</v>
      </c>
      <c r="M12" s="35">
        <f>IF(LEFT(F12,1)="3",1,0)+IF(LEFT(E12,1)="3",1,0)+IF(LEFT(G12,1)="3",1,0)+IF(LEFT(H12,1)="3",1,0)+IF(LEFT(D12,1)="3",1,0)</f>
        <v>3</v>
      </c>
      <c r="N12" s="36">
        <f>IF(RIGHT(F12,1)="3",1,0)+IF(RIGHT(E12,1)="3",1,0)+IF(RIGHT(G12,1)="3",1,0)+IF(RIGHT(H12,1)="3",1,0)+IF(RIGHT(D12,1)="3",1,0)</f>
        <v>1</v>
      </c>
      <c r="O12" s="37">
        <f>IF(LEFT(F12,1)="W",1,0)+IF(LEFT(E12,1)="W",1,0)+IF(LEFT(G12,1)="W",1,0)+IF(LEFT(H12,1)="W",1,0)+IF(LEFT(D12,1)="W",1,0)</f>
        <v>0</v>
      </c>
      <c r="P12" s="37">
        <f>IF(LEFT(F12,1)="L",1,0)+IF(LEFT(E12,1)="L",1,0)+IF(LEFT(G12,1)="L",1,0)+IF(LEFT(H12,1)="L",1,0)+IF(LEFT(D12,1)="L",1,0)</f>
        <v>0</v>
      </c>
      <c r="R12" s="25" t="str">
        <f>B12</f>
        <v>大商学園</v>
      </c>
    </row>
    <row r="13" spans="1:18" ht="39" customHeight="1">
      <c r="A13" s="60" t="s">
        <v>187</v>
      </c>
      <c r="B13" s="389" t="str">
        <f>IF('決勝ﾘｰｸﾞ順位'!F9="","",'決勝ﾘｰｸﾞ順位'!F9)</f>
        <v>松山商業Ｂ</v>
      </c>
      <c r="C13" s="390"/>
      <c r="D13" s="275" t="str">
        <f>IF(LEFT(E12,1)="W","L W/O",IF(LEFT(E12,1)="L","W W/O",IF(E12="-","-",RIGHT(E12,1)&amp;"-"&amp;LEFT(E12,1))))</f>
        <v>2-3</v>
      </c>
      <c r="E13" s="38"/>
      <c r="F13" s="274" t="s">
        <v>396</v>
      </c>
      <c r="G13" s="184" t="s">
        <v>442</v>
      </c>
      <c r="H13" s="78" t="s">
        <v>450</v>
      </c>
      <c r="I13" s="39" t="str">
        <f>IF(SUM(M13:N13)=0,"/",O13+M13&amp;"/"&amp;P13+N13)</f>
        <v>2/2</v>
      </c>
      <c r="J13" s="40">
        <f>IF(SUM(M13:P13)=0,"",O13*2+N13+M13*2)</f>
        <v>6</v>
      </c>
      <c r="K13" s="61">
        <f>IF(SUM(M13:P13)=0,"",RANK(J13,J12:J16,0))</f>
        <v>3</v>
      </c>
      <c r="M13" s="35">
        <f>IF(LEFT(F13,1)="3",1,0)+IF(LEFT(E13,1)="3",1,0)+IF(LEFT(G13,1)="3",1,0)+IF(LEFT(H13,1)="3",1,0)+IF(LEFT(D13,1)="3",1,0)</f>
        <v>2</v>
      </c>
      <c r="N13" s="36">
        <f>IF(RIGHT(F13,1)="3",1,0)+IF(RIGHT(E13,1)="3",1,0)+IF(RIGHT(G13,1)="3",1,0)+IF(RIGHT(H13,1)="3",1,0)+IF(RIGHT(D13,1)="3",1,0)</f>
        <v>2</v>
      </c>
      <c r="O13" s="37">
        <f>IF(LEFT(F13,1)="W",1,0)+IF(LEFT(E13,1)="W",1,0)+IF(LEFT(G13,1)="W",1,0)+IF(LEFT(H13,1)="W",1,0)+IF(LEFT(D13,1)="W",1,0)</f>
        <v>0</v>
      </c>
      <c r="P13" s="37">
        <f>IF(LEFT(F13,1)="L",1,0)+IF(LEFT(E13,1)="L",1,0)+IF(LEFT(G13,1)="L",1,0)+IF(LEFT(H13,1)="L",1,0)+IF(LEFT(D13,1)="L",1,0)</f>
        <v>0</v>
      </c>
      <c r="R13" s="25" t="str">
        <f>B13</f>
        <v>松山商業Ｂ</v>
      </c>
    </row>
    <row r="14" spans="1:18" ht="39" customHeight="1">
      <c r="A14" s="76" t="s">
        <v>188</v>
      </c>
      <c r="B14" s="370" t="str">
        <f>IF('決勝ﾘｰｸﾞ順位'!F10="","",'決勝ﾘｰｸﾞ順位'!F10)</f>
        <v>高田商業</v>
      </c>
      <c r="C14" s="371"/>
      <c r="D14" s="276" t="str">
        <f>IF(LEFT(F12,1)="W","L W/O",IF(LEFT(F12,1)="L","W W/O",IF(F12="-","-",RIGHT(F12,1)&amp;"-"&amp;LEFT(F12,1))))</f>
        <v>0-3</v>
      </c>
      <c r="E14" s="275" t="str">
        <f>IF(LEFT(F13,1)="W","L W/O",IF(LEFT(F13,1)="L","W W/O",IF(F13="-","-",RIGHT(F13,1)&amp;"-"&amp;LEFT(F13,1))))</f>
        <v>1-3</v>
      </c>
      <c r="F14" s="77"/>
      <c r="G14" s="78" t="s">
        <v>444</v>
      </c>
      <c r="H14" s="184" t="s">
        <v>444</v>
      </c>
      <c r="I14" s="79" t="str">
        <f>IF(SUM(M14:N14)=0,"/",O14+M14&amp;"/"&amp;P14+N14)</f>
        <v>0/4</v>
      </c>
      <c r="J14" s="80">
        <f>IF(SUM(M14:P14)=0,"",O14*2+N14+M14*2)</f>
        <v>4</v>
      </c>
      <c r="K14" s="83">
        <f>IF(SUM(M14:P14)=0,"",RANK(J14,J12:J16,0))</f>
        <v>5</v>
      </c>
      <c r="M14" s="81">
        <f>IF(LEFT(F14,1)="3",1,0)+IF(LEFT(E14,1)="3",1,0)+IF(LEFT(G14,1)="3",1,0)+IF(LEFT(H14,1)="3",1,0)+IF(LEFT(D14,1)="3",1,0)</f>
        <v>0</v>
      </c>
      <c r="N14" s="45">
        <f>IF(RIGHT(F14,1)="3",1,0)+IF(RIGHT(E14,1)="3",1,0)+IF(RIGHT(G14,1)="3",1,0)+IF(RIGHT(H14,1)="3",1,0)+IF(RIGHT(D14,1)="3",1,0)</f>
        <v>4</v>
      </c>
      <c r="O14" s="82">
        <f>IF(LEFT(F14,1)="W",1,0)+IF(LEFT(E14,1)="W",1,0)+IF(LEFT(G14,1)="W",1,0)+IF(LEFT(H14,1)="W",1,0)+IF(LEFT(D14,1)="W",1,0)</f>
        <v>0</v>
      </c>
      <c r="P14" s="82">
        <f>IF(LEFT(F14,1)="L",1,0)+IF(LEFT(E14,1)="L",1,0)+IF(LEFT(G14,1)="L",1,0)+IF(LEFT(H14,1)="L",1,0)+IF(LEFT(D14,1)="L",1,0)</f>
        <v>0</v>
      </c>
      <c r="R14" s="25" t="str">
        <f>B14</f>
        <v>高田商業</v>
      </c>
    </row>
    <row r="15" spans="1:18" ht="39" customHeight="1">
      <c r="A15" s="76" t="s">
        <v>198</v>
      </c>
      <c r="B15" s="370" t="str">
        <f>IF('決勝ﾘｰｸﾞ順位'!G8="","",'決勝ﾘｰｸﾞ順位'!G8)</f>
        <v>常翔学園</v>
      </c>
      <c r="C15" s="371"/>
      <c r="D15" s="185" t="str">
        <f>IF(LEFT(G12,1)="W","L W/O",IF(LEFT(G12,1)="L","W W/O",IF(G12="-","-",RIGHT(G12,1)&amp;"-"&amp;LEFT(G12,1))))</f>
        <v>3-2</v>
      </c>
      <c r="E15" s="185" t="str">
        <f>IF(LEFT(G13,1)="W","L W/O",IF(LEFT(G13,1)="L","W W/O",IF(G13="-","-",RIGHT(G13,1)&amp;"-"&amp;LEFT(G13,1))))</f>
        <v>3-1</v>
      </c>
      <c r="F15" s="78" t="str">
        <f>IF(LEFT(G14,1)="W","L W/O",IF(LEFT(G14,1)="L","W W/O",IF(G14="-","-",RIGHT(G14,1)&amp;"-"&amp;LEFT(G14,1))))</f>
        <v>3-2</v>
      </c>
      <c r="G15" s="77"/>
      <c r="H15" s="277" t="s">
        <v>395</v>
      </c>
      <c r="I15" s="79" t="str">
        <f>IF(SUM(M15:N15)=0,"/",O15+M15&amp;"/"&amp;P15+N15)</f>
        <v>4/0</v>
      </c>
      <c r="J15" s="80">
        <f>IF(SUM(M15:P15)=0,"",O15*2+N15+M15*2)</f>
        <v>8</v>
      </c>
      <c r="K15" s="83">
        <f>IF(SUM(M15:P15)=0,"",RANK(J15,J12:J16,0))</f>
        <v>1</v>
      </c>
      <c r="M15" s="128">
        <f>IF(LEFT(F15,1)="3",1,0)+IF(LEFT(E15,1)="3",1,0)+IF(LEFT(G15,1)="3",1,0)+IF(LEFT(H15,1)="3",1,0)+IF(LEFT(D15,1)="3",1,0)</f>
        <v>4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5" t="str">
        <f>B15</f>
        <v>常翔学園</v>
      </c>
    </row>
    <row r="16" spans="1:18" ht="39" customHeight="1" thickBot="1">
      <c r="A16" s="62" t="s">
        <v>199</v>
      </c>
      <c r="B16" s="397" t="str">
        <f>IF('決勝ﾘｰｸﾞ順位'!G9="","",'決勝ﾘｰｸﾞ順位'!G9)</f>
        <v>奈良Ｂ</v>
      </c>
      <c r="C16" s="398"/>
      <c r="D16" s="176" t="str">
        <f>IF(LEFT(H12,1)="W","L W/O",IF(LEFT(H12,1)="L","W W/O",IF(H12="-","-",RIGHT(H12,1)&amp;"-"&amp;LEFT(H12,1))))</f>
        <v>0-3</v>
      </c>
      <c r="E16" s="176" t="str">
        <f>IF(LEFT(H13,1)="W","L W/O",IF(LEFT(H13,1)="L","W W/O",IF(H13="-","-",RIGHT(H13,1)&amp;"-"&amp;LEFT(H13,1))))</f>
        <v>2-3</v>
      </c>
      <c r="F16" s="176" t="str">
        <f>IF(LEFT(H14,1)="W","L W/O",IF(LEFT(H14,1)="L","W W/O",IF(H14="-","-",RIGHT(H14,1)&amp;"-"&amp;LEFT(H14,1))))</f>
        <v>3-2</v>
      </c>
      <c r="G16" s="280" t="str">
        <f>IF(LEFT(H15,1)="W","L W/O",IF(LEFT(H15,1)="L","W W/O",IF(H15="-","-",RIGHT(H15,1)&amp;"-"&amp;LEFT(H15,1))))</f>
        <v>0-3</v>
      </c>
      <c r="H16" s="63"/>
      <c r="I16" s="64" t="str">
        <f>IF(SUM(M16:N16)=0,"/",O16+M16&amp;"/"&amp;P16+N16)</f>
        <v>1/3</v>
      </c>
      <c r="J16" s="65">
        <f>IF(SUM(M16:P16)=0,"",O16*2+N16+M16*2)</f>
        <v>5</v>
      </c>
      <c r="K16" s="69">
        <f>IF(SUM(M16:P16)=0,"",RANK(J16,J12:J16,0))</f>
        <v>4</v>
      </c>
      <c r="L16" s="29"/>
      <c r="M16" s="135">
        <f>IF(LEFT(F16,1)="3",1,0)+IF(LEFT(E16,1)="3",1,0)+IF(LEFT(G16,1)="3",1,0)+IF(LEFT(H16,1)="3",1,0)+IF(LEFT(D16,1)="3",1,0)</f>
        <v>1</v>
      </c>
      <c r="N16" s="136">
        <f>IF(RIGHT(F16,1)="3",1,0)+IF(RIGHT(E16,1)="3",1,0)+IF(RIGHT(G16,1)="3",1,0)+IF(RIGHT(H16,1)="3",1,0)+IF(RIGHT(D16,1)="3",1,0)</f>
        <v>3</v>
      </c>
      <c r="O16" s="137">
        <f>IF(LEFT(F16,1)="W",1,0)+IF(LEFT(E16,1)="W",1,0)+IF(LEFT(G16,1)="W",1,0)+IF(LEFT(H16,1)="W",1,0)+IF(LEFT(D16,1)="W",1,0)</f>
        <v>0</v>
      </c>
      <c r="P16" s="137">
        <f>IF(LEFT(F16,1)="L",1,0)+IF(LEFT(E16,1)="L",1,0)+IF(LEFT(G16,1)="L",1,0)+IF(LEFT(H16,1)="L",1,0)+IF(LEFT(D16,1)="L",1,0)</f>
        <v>0</v>
      </c>
      <c r="Q16" s="29"/>
      <c r="R16" s="25" t="str">
        <f>B16</f>
        <v>奈良Ｂ</v>
      </c>
    </row>
    <row r="17" spans="1:18" s="29" customFormat="1" ht="39" customHeight="1" thickBot="1">
      <c r="A17" s="28"/>
      <c r="B17" s="41"/>
      <c r="C17" s="41"/>
      <c r="D17" s="372" t="s">
        <v>16</v>
      </c>
      <c r="E17" s="372"/>
      <c r="F17" s="372"/>
      <c r="G17" s="372"/>
      <c r="H17" s="372"/>
      <c r="I17" s="372"/>
      <c r="J17" s="372"/>
      <c r="K17" s="372"/>
      <c r="L17" s="189"/>
      <c r="M17" s="174"/>
      <c r="N17" s="174"/>
      <c r="O17" s="174"/>
      <c r="P17" s="174"/>
      <c r="Q17" s="189"/>
      <c r="R17" s="30"/>
    </row>
    <row r="18" spans="2:16" ht="39" customHeight="1" thickBot="1">
      <c r="B18" s="380" t="s">
        <v>20</v>
      </c>
      <c r="C18" s="381"/>
      <c r="D18" s="124" t="s">
        <v>21</v>
      </c>
      <c r="E18" s="125" t="s">
        <v>22</v>
      </c>
      <c r="F18" s="126" t="s">
        <v>23</v>
      </c>
      <c r="H18" s="139"/>
      <c r="I18" s="188" t="s">
        <v>202</v>
      </c>
      <c r="J18" s="395" t="s">
        <v>203</v>
      </c>
      <c r="K18" s="396"/>
      <c r="L18" s="148"/>
      <c r="M18" s="148"/>
      <c r="N18" s="148"/>
      <c r="O18" s="148"/>
      <c r="P18" s="148"/>
    </row>
    <row r="19" spans="2:53" ht="39" customHeight="1">
      <c r="B19" s="382" t="s">
        <v>206</v>
      </c>
      <c r="C19" s="383"/>
      <c r="D19" s="164" t="s">
        <v>189</v>
      </c>
      <c r="E19" s="164" t="s">
        <v>69</v>
      </c>
      <c r="F19" s="165" t="s">
        <v>72</v>
      </c>
      <c r="H19" s="140">
        <v>1</v>
      </c>
      <c r="I19" s="239" t="str">
        <f aca="true" t="shared" si="7" ref="I19:I24">IF(ISERROR(VLOOKUP(H19,$Q$4:$R$9,2,FALSE))=TRUE,"",VLOOKUP(H19,$Q$4:$R$9,2,FALSE))</f>
        <v>高松中央Ａ</v>
      </c>
      <c r="J19" s="373" t="str">
        <f>IF(ISERROR(VLOOKUP(H19,$K$12:$R$16,8,FALSE))=TRUE,"",VLOOKUP(H19,$K$12:$R$16,8,FALSE))</f>
        <v>常翔学園</v>
      </c>
      <c r="K19" s="374"/>
      <c r="L19" s="149"/>
      <c r="M19" s="149"/>
      <c r="N19" s="149"/>
      <c r="O19" s="359"/>
      <c r="P19" s="359"/>
      <c r="Q19" s="359"/>
      <c r="AY19" s="358"/>
      <c r="AZ19" s="358"/>
      <c r="BA19" s="358"/>
    </row>
    <row r="20" spans="2:53" ht="39" customHeight="1">
      <c r="B20" s="386" t="s">
        <v>25</v>
      </c>
      <c r="C20" s="387"/>
      <c r="D20" s="166" t="s">
        <v>73</v>
      </c>
      <c r="E20" s="166" t="s">
        <v>190</v>
      </c>
      <c r="F20" s="167" t="s">
        <v>70</v>
      </c>
      <c r="H20" s="17">
        <v>2</v>
      </c>
      <c r="I20" s="241" t="str">
        <f t="shared" si="7"/>
        <v>岐阜第一</v>
      </c>
      <c r="J20" s="360" t="str">
        <f>IF(ISERROR(VLOOKUP(H20,$K$12:$R$16,8,FALSE))=TRUE,"",VLOOKUP(H20,$K$12:$R$16,8,FALSE))</f>
        <v>大商学園</v>
      </c>
      <c r="K20" s="361"/>
      <c r="L20" s="149"/>
      <c r="M20" s="149"/>
      <c r="N20" s="149"/>
      <c r="O20" s="359"/>
      <c r="P20" s="359"/>
      <c r="Q20" s="359"/>
      <c r="AY20" s="358"/>
      <c r="AZ20" s="358"/>
      <c r="BA20" s="358"/>
    </row>
    <row r="21" spans="2:53" ht="39" customHeight="1">
      <c r="B21" s="384" t="s">
        <v>26</v>
      </c>
      <c r="C21" s="385"/>
      <c r="D21" s="168" t="s">
        <v>191</v>
      </c>
      <c r="E21" s="168" t="s">
        <v>192</v>
      </c>
      <c r="F21" s="169" t="s">
        <v>94</v>
      </c>
      <c r="H21" s="17">
        <v>3</v>
      </c>
      <c r="I21" s="241" t="str">
        <f t="shared" si="7"/>
        <v>伊予農業Ａ</v>
      </c>
      <c r="J21" s="360" t="str">
        <f>IF(ISERROR(VLOOKUP(H21,$K$12:$R$16,8,FALSE))=TRUE,"",VLOOKUP(H21,$K$12:$R$16,8,FALSE))</f>
        <v>松山商業Ｂ</v>
      </c>
      <c r="K21" s="361"/>
      <c r="L21" s="149"/>
      <c r="M21" s="149"/>
      <c r="N21" s="149"/>
      <c r="O21" s="359"/>
      <c r="P21" s="359"/>
      <c r="Q21" s="359"/>
      <c r="AG21" s="358"/>
      <c r="AH21" s="358"/>
      <c r="AI21" s="358"/>
      <c r="AY21" s="358"/>
      <c r="AZ21" s="358"/>
      <c r="BA21" s="358"/>
    </row>
    <row r="22" spans="2:53" ht="39" customHeight="1">
      <c r="B22" s="376" t="s">
        <v>27</v>
      </c>
      <c r="C22" s="377"/>
      <c r="D22" s="170" t="s">
        <v>86</v>
      </c>
      <c r="E22" s="170" t="s">
        <v>90</v>
      </c>
      <c r="F22" s="171" t="s">
        <v>91</v>
      </c>
      <c r="H22" s="17">
        <v>4</v>
      </c>
      <c r="I22" s="241" t="str">
        <f t="shared" si="7"/>
        <v>岡山東商業</v>
      </c>
      <c r="J22" s="360" t="str">
        <f>IF(ISERROR(VLOOKUP(H22,$K$12:$R$16,8,FALSE))=TRUE,"",VLOOKUP(H22,$K$12:$R$16,8,FALSE))</f>
        <v>奈良Ｂ</v>
      </c>
      <c r="K22" s="361"/>
      <c r="L22" s="149"/>
      <c r="M22" s="149"/>
      <c r="N22" s="149"/>
      <c r="O22" s="359"/>
      <c r="P22" s="359"/>
      <c r="Q22" s="359"/>
      <c r="AG22" s="358"/>
      <c r="AH22" s="358"/>
      <c r="AI22" s="358"/>
      <c r="AY22" s="358"/>
      <c r="AZ22" s="358"/>
      <c r="BA22" s="358"/>
    </row>
    <row r="23" spans="2:53" ht="39" customHeight="1" thickBot="1">
      <c r="B23" s="378" t="s">
        <v>28</v>
      </c>
      <c r="C23" s="379"/>
      <c r="D23" s="172" t="s">
        <v>193</v>
      </c>
      <c r="E23" s="172" t="s">
        <v>194</v>
      </c>
      <c r="F23" s="173" t="s">
        <v>88</v>
      </c>
      <c r="H23" s="17">
        <v>5</v>
      </c>
      <c r="I23" s="241" t="str">
        <f t="shared" si="7"/>
        <v>岡山工業</v>
      </c>
      <c r="J23" s="362" t="str">
        <f>IF(ISERROR(VLOOKUP(H23,$K$12:$R$16,8,FALSE))=TRUE,"",VLOOKUP(H23,$K$12:$R$16,8,FALSE))</f>
        <v>高田商業</v>
      </c>
      <c r="K23" s="363"/>
      <c r="L23" s="149"/>
      <c r="M23" s="149"/>
      <c r="N23" s="149"/>
      <c r="O23" s="359"/>
      <c r="P23" s="359"/>
      <c r="Q23" s="359"/>
      <c r="AG23" s="358"/>
      <c r="AH23" s="358"/>
      <c r="AI23" s="358"/>
      <c r="AY23" s="358"/>
      <c r="AZ23" s="358"/>
      <c r="BA23" s="358"/>
    </row>
    <row r="24" spans="2:53" ht="39" customHeight="1" thickBot="1">
      <c r="B24" s="375"/>
      <c r="C24" s="375"/>
      <c r="D24" s="187"/>
      <c r="E24" s="187"/>
      <c r="F24" s="187"/>
      <c r="H24" s="18">
        <v>6</v>
      </c>
      <c r="I24" s="245" t="str">
        <f t="shared" si="7"/>
        <v>高松工芸Ａ</v>
      </c>
      <c r="J24" s="364">
        <f>IF(ISERROR(VLOOKUP(#REF!,$K$12:$R$16,2,FALSE))=TRUE,"",VLOOKUP(#REF!,$K$12:$R$16,2,FALSE))</f>
      </c>
      <c r="K24" s="365"/>
      <c r="L24" s="149"/>
      <c r="M24" s="149"/>
      <c r="N24" s="149"/>
      <c r="O24" s="149"/>
      <c r="P24" s="149"/>
      <c r="AG24" s="358"/>
      <c r="AH24" s="358"/>
      <c r="AI24" s="358"/>
      <c r="AY24" s="358"/>
      <c r="AZ24" s="358"/>
      <c r="BA24" s="358"/>
    </row>
    <row r="25" spans="15:53" ht="39" customHeight="1">
      <c r="O25" s="358"/>
      <c r="P25" s="358"/>
      <c r="Q25" s="358"/>
      <c r="AG25" s="358"/>
      <c r="AH25" s="358"/>
      <c r="AI25" s="358"/>
      <c r="AY25" s="358"/>
      <c r="AZ25" s="358"/>
      <c r="BA25" s="358"/>
    </row>
    <row r="26" spans="15:53" ht="39" customHeight="1">
      <c r="O26" s="358"/>
      <c r="P26" s="358"/>
      <c r="Q26" s="358"/>
      <c r="AG26" s="358"/>
      <c r="AH26" s="358"/>
      <c r="AI26" s="358"/>
      <c r="AY26" s="358"/>
      <c r="AZ26" s="358"/>
      <c r="BA26" s="358"/>
    </row>
    <row r="27" spans="15:35" ht="39" customHeight="1">
      <c r="O27" s="358"/>
      <c r="P27" s="358"/>
      <c r="Q27" s="358"/>
      <c r="AG27" s="358"/>
      <c r="AH27" s="358"/>
      <c r="AI27" s="358"/>
    </row>
    <row r="28" spans="15:53" ht="39" customHeight="1">
      <c r="O28" s="358"/>
      <c r="P28" s="358"/>
      <c r="Q28" s="358"/>
      <c r="AG28" s="358"/>
      <c r="AH28" s="358"/>
      <c r="AI28" s="358"/>
      <c r="AY28" s="358"/>
      <c r="AZ28" s="358"/>
      <c r="BA28" s="358"/>
    </row>
    <row r="29" spans="15:53" ht="39" customHeight="1">
      <c r="O29" s="358"/>
      <c r="P29" s="358"/>
      <c r="Q29" s="358"/>
      <c r="AY29" s="358"/>
      <c r="AZ29" s="358"/>
      <c r="BA29" s="358"/>
    </row>
    <row r="30" spans="15:53" ht="39" customHeight="1">
      <c r="O30" s="358"/>
      <c r="P30" s="358"/>
      <c r="Q30" s="358"/>
      <c r="AG30" s="358"/>
      <c r="AH30" s="358"/>
      <c r="AI30" s="358"/>
      <c r="AY30" s="358"/>
      <c r="AZ30" s="358"/>
      <c r="BA30" s="358"/>
    </row>
    <row r="31" spans="15:53" ht="39" customHeight="1">
      <c r="O31" s="358"/>
      <c r="P31" s="358"/>
      <c r="Q31" s="358"/>
      <c r="AG31" s="358"/>
      <c r="AH31" s="358"/>
      <c r="AI31" s="358"/>
      <c r="AY31" s="358"/>
      <c r="AZ31" s="358"/>
      <c r="BA31" s="358"/>
    </row>
    <row r="32" spans="15:53" ht="39" customHeight="1">
      <c r="O32" s="358"/>
      <c r="P32" s="358"/>
      <c r="Q32" s="358"/>
      <c r="AG32" s="358"/>
      <c r="AH32" s="358"/>
      <c r="AI32" s="358"/>
      <c r="AY32" s="358"/>
      <c r="AZ32" s="358"/>
      <c r="BA32" s="358"/>
    </row>
    <row r="33" spans="33:53" ht="39" customHeight="1">
      <c r="AG33" s="358"/>
      <c r="AH33" s="358"/>
      <c r="AI33" s="358"/>
      <c r="AY33" s="358"/>
      <c r="AZ33" s="358"/>
      <c r="BA33" s="358"/>
    </row>
    <row r="34" spans="15:53" ht="39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9" customHeight="1">
      <c r="O35" s="358"/>
      <c r="P35" s="358"/>
      <c r="Q35" s="358"/>
      <c r="AY35" s="358"/>
      <c r="AZ35" s="358"/>
      <c r="BA35" s="358"/>
    </row>
    <row r="36" spans="15:35" ht="39" customHeight="1">
      <c r="O36" s="358"/>
      <c r="P36" s="358"/>
      <c r="Q36" s="358"/>
      <c r="AG36" s="358"/>
      <c r="AH36" s="358"/>
      <c r="AI36" s="358"/>
    </row>
    <row r="37" spans="15:53" ht="39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9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9" customHeight="1">
      <c r="AG39" s="358"/>
      <c r="AH39" s="358"/>
      <c r="AI39" s="358"/>
      <c r="AY39" s="358"/>
      <c r="AZ39" s="358"/>
      <c r="BA39" s="358"/>
    </row>
    <row r="40" spans="15:53" ht="39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9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9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9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9" customHeight="1">
      <c r="O44" s="358"/>
      <c r="P44" s="358"/>
      <c r="Q44" s="358"/>
      <c r="AY44" s="358"/>
      <c r="AZ44" s="358"/>
      <c r="BA44" s="358"/>
    </row>
    <row r="45" spans="15:35" ht="39" customHeight="1">
      <c r="O45" s="358"/>
      <c r="P45" s="358"/>
      <c r="Q45" s="358"/>
      <c r="AG45" s="358"/>
      <c r="AH45" s="358"/>
      <c r="AI45" s="358"/>
    </row>
    <row r="46" spans="15:53" ht="39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9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9" customHeight="1">
      <c r="AG48" s="358"/>
      <c r="AH48" s="358"/>
      <c r="AI48" s="358"/>
      <c r="AY48" s="358"/>
      <c r="AZ48" s="358"/>
      <c r="BA48" s="358"/>
    </row>
    <row r="49" spans="15:53" ht="39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9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9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9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9" customHeight="1">
      <c r="O53" s="358"/>
      <c r="P53" s="358"/>
      <c r="Q53" s="358"/>
      <c r="AY53" s="358"/>
      <c r="AZ53" s="358"/>
      <c r="BA53" s="358"/>
    </row>
    <row r="70" spans="15:39" ht="39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9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9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9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9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9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9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9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9" customHeight="1">
      <c r="AG78" s="358"/>
      <c r="AH78" s="358"/>
      <c r="AI78" s="358"/>
      <c r="AK78" s="358"/>
      <c r="AL78" s="358"/>
      <c r="AM78" s="358"/>
    </row>
    <row r="79" spans="15:39" ht="39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9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9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9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9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9" customHeight="1">
      <c r="AK84" s="358"/>
      <c r="AL84" s="358"/>
      <c r="AM84" s="358"/>
    </row>
    <row r="85" spans="37:39" ht="39" customHeight="1">
      <c r="AK85" s="358"/>
      <c r="AL85" s="358"/>
      <c r="AM85" s="358"/>
    </row>
    <row r="86" spans="37:39" ht="39" customHeight="1">
      <c r="AK86" s="358"/>
      <c r="AL86" s="358"/>
      <c r="AM86" s="358"/>
    </row>
    <row r="87" spans="37:39" ht="39" customHeight="1">
      <c r="AK87" s="358"/>
      <c r="AL87" s="358"/>
      <c r="AM87" s="358"/>
    </row>
    <row r="88" spans="37:39" ht="39" customHeight="1">
      <c r="AK88" s="358"/>
      <c r="AL88" s="358"/>
      <c r="AM88" s="358"/>
    </row>
    <row r="89" spans="37:39" ht="39" customHeight="1">
      <c r="AK89" s="358"/>
      <c r="AL89" s="358"/>
      <c r="AM89" s="358"/>
    </row>
  </sheetData>
  <sheetProtection/>
  <mergeCells count="54">
    <mergeCell ref="A1:B1"/>
    <mergeCell ref="C1:D1"/>
    <mergeCell ref="A3:B3"/>
    <mergeCell ref="O40:Q47"/>
    <mergeCell ref="B12:C12"/>
    <mergeCell ref="B5:C5"/>
    <mergeCell ref="B6:C6"/>
    <mergeCell ref="B7:C7"/>
    <mergeCell ref="B8:C8"/>
    <mergeCell ref="A11:B11"/>
    <mergeCell ref="B13:C13"/>
    <mergeCell ref="B14:C14"/>
    <mergeCell ref="B18:C18"/>
    <mergeCell ref="B15:C15"/>
    <mergeCell ref="B16:C16"/>
    <mergeCell ref="J21:K21"/>
    <mergeCell ref="J22:K22"/>
    <mergeCell ref="J23:K23"/>
    <mergeCell ref="J24:K24"/>
    <mergeCell ref="B19:C19"/>
    <mergeCell ref="B23:C23"/>
    <mergeCell ref="B24:C24"/>
    <mergeCell ref="B20:C20"/>
    <mergeCell ref="B21:C21"/>
    <mergeCell ref="B22:C22"/>
    <mergeCell ref="J3:K3"/>
    <mergeCell ref="B4:C4"/>
    <mergeCell ref="J4:K4"/>
    <mergeCell ref="J5:K5"/>
    <mergeCell ref="J6:K6"/>
    <mergeCell ref="J7:K7"/>
    <mergeCell ref="J8:K8"/>
    <mergeCell ref="B9:C9"/>
    <mergeCell ref="J9:K9"/>
    <mergeCell ref="D17:K17"/>
    <mergeCell ref="J18:K18"/>
    <mergeCell ref="J19:K19"/>
    <mergeCell ref="J20:K20"/>
    <mergeCell ref="O49:Q53"/>
    <mergeCell ref="AG21:AI28"/>
    <mergeCell ref="AG30:AI34"/>
    <mergeCell ref="AG36:AI43"/>
    <mergeCell ref="AG45:AI52"/>
    <mergeCell ref="O19:Q23"/>
    <mergeCell ref="O25:Q32"/>
    <mergeCell ref="O34:Q38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明朝,標準"－30－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85" zoomScaleSheetLayoutView="85" workbookViewId="0" topLeftCell="A1">
      <selection activeCell="L10" sqref="L10:Q10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88" t="s">
        <v>1</v>
      </c>
      <c r="B1" s="388"/>
      <c r="C1" s="388" t="s">
        <v>8</v>
      </c>
      <c r="D1" s="388"/>
      <c r="E1" s="22" t="s">
        <v>207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393" t="s">
        <v>234</v>
      </c>
      <c r="B3" s="394"/>
      <c r="C3" s="127" t="s">
        <v>236</v>
      </c>
      <c r="D3" s="51" t="str">
        <f>IF(B4="","",B4)</f>
        <v>川之石</v>
      </c>
      <c r="E3" s="52" t="str">
        <f>IF(B5="","",B5)</f>
        <v>柳井商工</v>
      </c>
      <c r="F3" s="52" t="str">
        <f>IF(B6="","",B6)</f>
        <v>奈良Ａ</v>
      </c>
      <c r="G3" s="51" t="str">
        <f>IF(B7="","",B7)</f>
        <v>鳥取西Ａ</v>
      </c>
      <c r="H3" s="51" t="str">
        <f>IF(B8="","",B8)</f>
        <v>坂出</v>
      </c>
      <c r="I3" s="51" t="str">
        <f>IF(B9="","",B9)</f>
        <v>香芝</v>
      </c>
      <c r="J3" s="399" t="s">
        <v>9</v>
      </c>
      <c r="K3" s="400"/>
      <c r="L3" s="54" t="s">
        <v>10</v>
      </c>
      <c r="M3" s="55" t="s">
        <v>11</v>
      </c>
      <c r="N3" s="56" t="s">
        <v>12</v>
      </c>
      <c r="O3" s="56" t="s">
        <v>13</v>
      </c>
      <c r="P3" s="56" t="s">
        <v>14</v>
      </c>
      <c r="Q3" s="57" t="s">
        <v>15</v>
      </c>
    </row>
    <row r="4" spans="1:18" ht="39" customHeight="1">
      <c r="A4" s="58" t="s">
        <v>228</v>
      </c>
      <c r="B4" s="368" t="str">
        <f>IF('決勝ﾘｰｸﾞ順位'!H5="","",'決勝ﾘｰｸﾞ順位'!H5)</f>
        <v>川之石</v>
      </c>
      <c r="C4" s="369"/>
      <c r="D4" s="183"/>
      <c r="E4" s="273" t="s">
        <v>399</v>
      </c>
      <c r="F4" s="273" t="s">
        <v>395</v>
      </c>
      <c r="G4" s="75" t="s">
        <v>399</v>
      </c>
      <c r="H4" s="184" t="s">
        <v>441</v>
      </c>
      <c r="I4" s="75" t="s">
        <v>441</v>
      </c>
      <c r="J4" s="401" t="str">
        <f aca="true" t="shared" si="0" ref="J4:J9">IF(SUM(M4:N4)=0,"/",O4+M4&amp;"/"&amp;P4+N4)</f>
        <v>5/0</v>
      </c>
      <c r="K4" s="402"/>
      <c r="L4" s="34">
        <f aca="true" t="shared" si="1" ref="L4:L9">IF(SUM(M4:P4)=0,"",O4*2+N4+M4*2)</f>
        <v>10</v>
      </c>
      <c r="M4" s="35">
        <f aca="true" t="shared" si="2" ref="M4:M9">IF(LEFT(F4,1)="3",1,0)+IF(LEFT(E4,1)="3",1,0)+IF(LEFT(G4,1)="3",1,0)+IF(LEFT(H4,1)="3",1,0)+IF(LEFT(I4,1)="3",1,0)+IF(LEFT(D4,1)="3",1,0)</f>
        <v>5</v>
      </c>
      <c r="N4" s="36">
        <f aca="true" t="shared" si="3" ref="N4:N9">IF(RIGHT(F4,1)="3",1,0)+IF(RIGHT(E4,1)="3",1,0)+IF(RIGHT(G4,1)="3",1,0)+IF(RIGHT(H4,1)="3",1,0)+IF(RIGHT(I4,1)="3",1,0)+IF(RIGHT(D4,1)="3",1,0)</f>
        <v>0</v>
      </c>
      <c r="O4" s="37">
        <f aca="true" t="shared" si="4" ref="O4:O9">IF(LEFT(F4,1)="W",1,0)+IF(LEFT(E4,1)="W",1,0)+IF(LEFT(G4,1)="W",1,0)+IF(LEFT(H4,1)="W",1,0)+IF(LEFT(I4,1)="W",1,0)+IF(LEFT(D4,1)="W",1,0)</f>
        <v>0</v>
      </c>
      <c r="P4" s="37">
        <f aca="true" t="shared" si="5" ref="P4:P9">IF(LEFT(F4,1)="L",1,0)+IF(LEFT(E4,1)="L",1,0)+IF(LEFT(G4,1)="L",1,0)+IF(LEFT(H4,1)="L",1,0)+IF(LEFT(I4,1)="L",1,0)+IF(LEFT(D4,1)="L",1,0)</f>
        <v>0</v>
      </c>
      <c r="Q4" s="59">
        <f>IF(SUM(M4:P4)=0,"",RANK(L4,L4:L9,0))</f>
        <v>1</v>
      </c>
      <c r="R4" s="25" t="str">
        <f aca="true" t="shared" si="6" ref="R4:R9">B4</f>
        <v>川之石</v>
      </c>
    </row>
    <row r="5" spans="1:18" ht="39" customHeight="1">
      <c r="A5" s="60" t="s">
        <v>229</v>
      </c>
      <c r="B5" s="389" t="str">
        <f>IF('決勝ﾘｰｸﾞ順位'!H6="","",'決勝ﾘｰｸﾞ順位'!H6)</f>
        <v>柳井商工</v>
      </c>
      <c r="C5" s="390"/>
      <c r="D5" s="275" t="str">
        <f>IF(LEFT(E4,1)="W","L W/O",IF(LEFT(E4,1)="L","W W/O",IF(E4="-","-",RIGHT(E4,1)&amp;"-"&amp;LEFT(E4,1))))</f>
        <v>0-3</v>
      </c>
      <c r="E5" s="38"/>
      <c r="F5" s="274" t="s">
        <v>394</v>
      </c>
      <c r="G5" s="184" t="s">
        <v>442</v>
      </c>
      <c r="H5" s="78" t="s">
        <v>399</v>
      </c>
      <c r="I5" s="184" t="s">
        <v>441</v>
      </c>
      <c r="J5" s="403" t="str">
        <f t="shared" si="0"/>
        <v>3/2</v>
      </c>
      <c r="K5" s="404"/>
      <c r="L5" s="40">
        <f t="shared" si="1"/>
        <v>8</v>
      </c>
      <c r="M5" s="35">
        <f t="shared" si="2"/>
        <v>3</v>
      </c>
      <c r="N5" s="36">
        <f t="shared" si="3"/>
        <v>2</v>
      </c>
      <c r="O5" s="37">
        <f t="shared" si="4"/>
        <v>0</v>
      </c>
      <c r="P5" s="37">
        <f t="shared" si="5"/>
        <v>0</v>
      </c>
      <c r="Q5" s="61">
        <f>IF(SUM(M5:P5)=0,"",RANK(L5,L4:L9,0))</f>
        <v>3</v>
      </c>
      <c r="R5" s="25" t="str">
        <f t="shared" si="6"/>
        <v>柳井商工</v>
      </c>
    </row>
    <row r="6" spans="1:18" ht="39" customHeight="1">
      <c r="A6" s="76" t="s">
        <v>230</v>
      </c>
      <c r="B6" s="370" t="str">
        <f>IF('決勝ﾘｰｸﾞ順位'!H7="","",'決勝ﾘｰｸﾞ順位'!H7)</f>
        <v>奈良Ａ</v>
      </c>
      <c r="C6" s="371"/>
      <c r="D6" s="276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1-3</v>
      </c>
      <c r="F6" s="77"/>
      <c r="G6" s="78" t="s">
        <v>442</v>
      </c>
      <c r="H6" s="184" t="s">
        <v>445</v>
      </c>
      <c r="I6" s="78" t="s">
        <v>448</v>
      </c>
      <c r="J6" s="403" t="str">
        <f t="shared" si="0"/>
        <v>2/3</v>
      </c>
      <c r="K6" s="404"/>
      <c r="L6" s="80">
        <f t="shared" si="1"/>
        <v>7</v>
      </c>
      <c r="M6" s="81">
        <f t="shared" si="2"/>
        <v>2</v>
      </c>
      <c r="N6" s="45">
        <f t="shared" si="3"/>
        <v>3</v>
      </c>
      <c r="O6" s="82">
        <f t="shared" si="4"/>
        <v>0</v>
      </c>
      <c r="P6" s="82">
        <f t="shared" si="5"/>
        <v>0</v>
      </c>
      <c r="Q6" s="83">
        <f>IF(SUM(M6:P6)=0,"",RANK(L6,L4:L9,0))</f>
        <v>4</v>
      </c>
      <c r="R6" s="25" t="str">
        <f t="shared" si="6"/>
        <v>奈良Ａ</v>
      </c>
    </row>
    <row r="7" spans="1:18" ht="39" customHeight="1">
      <c r="A7" s="76" t="s">
        <v>208</v>
      </c>
      <c r="B7" s="370" t="str">
        <f>IF('決勝ﾘｰｸﾞ順位'!I5="","",'決勝ﾘｰｸﾞ順位'!I5)</f>
        <v>鳥取西Ａ</v>
      </c>
      <c r="C7" s="371"/>
      <c r="D7" s="185" t="str">
        <f>IF(LEFT(G4,1)="W","L W/O",IF(LEFT(G4,1)="L","W W/O",IF(G4="-","-",RIGHT(G4,1)&amp;"-"&amp;LEFT(G4,1))))</f>
        <v>0-3</v>
      </c>
      <c r="E7" s="185" t="str">
        <f>IF(LEFT(G5,1)="W","L W/O",IF(LEFT(G5,1)="L","W W/O",IF(G5="-","-",RIGHT(G5,1)&amp;"-"&amp;LEFT(G5,1))))</f>
        <v>3-1</v>
      </c>
      <c r="F7" s="78" t="str">
        <f>IF(LEFT(G6,1)="W","L W/O",IF(LEFT(G6,1)="L","W W/O",IF(G6="-","-",RIGHT(G6,1)&amp;"-"&amp;LEFT(G6,1))))</f>
        <v>3-1</v>
      </c>
      <c r="G7" s="77"/>
      <c r="H7" s="277" t="s">
        <v>395</v>
      </c>
      <c r="I7" s="278" t="s">
        <v>394</v>
      </c>
      <c r="J7" s="403" t="str">
        <f t="shared" si="0"/>
        <v>4/1</v>
      </c>
      <c r="K7" s="404"/>
      <c r="L7" s="80">
        <f t="shared" si="1"/>
        <v>9</v>
      </c>
      <c r="M7" s="128">
        <f t="shared" si="2"/>
        <v>4</v>
      </c>
      <c r="N7" s="129">
        <f t="shared" si="3"/>
        <v>1</v>
      </c>
      <c r="O7" s="130">
        <f t="shared" si="4"/>
        <v>0</v>
      </c>
      <c r="P7" s="130">
        <f t="shared" si="5"/>
        <v>0</v>
      </c>
      <c r="Q7" s="83">
        <f>IF(SUM(M7:P7)=0,"",RANK(L7,L4:L9,0))</f>
        <v>2</v>
      </c>
      <c r="R7" s="25" t="str">
        <f t="shared" si="6"/>
        <v>鳥取西Ａ</v>
      </c>
    </row>
    <row r="8" spans="1:18" ht="39" customHeight="1">
      <c r="A8" s="60" t="s">
        <v>209</v>
      </c>
      <c r="B8" s="389" t="str">
        <f>IF('決勝ﾘｰｸﾞ順位'!I6="","",'決勝ﾘｰｸﾞ順位'!I6)</f>
        <v>坂出</v>
      </c>
      <c r="C8" s="390"/>
      <c r="D8" s="175" t="str">
        <f>IF(LEFT(H4,1)="W","L W/O",IF(LEFT(H4,1)="L","W W/O",IF(H4="-","-",RIGHT(H4,1)&amp;"-"&amp;LEFT(H4,1))))</f>
        <v>0-3</v>
      </c>
      <c r="E8" s="185" t="str">
        <f>IF(LEFT(H5,1)="W","L W/O",IF(LEFT(H5,1)="L","W W/O",IF(H5="-","-",RIGHT(H5,1)&amp;"-"&amp;LEFT(H5,1))))</f>
        <v>0-3</v>
      </c>
      <c r="F8" s="185" t="str">
        <f>IF(LEFT(H6,1)="W","L W/O",IF(LEFT(H6,1)="L","W W/O",IF(H6="-","-",RIGHT(H6,1)&amp;"-"&amp;LEFT(H6,1))))</f>
        <v>2-3</v>
      </c>
      <c r="G8" s="275" t="str">
        <f>IF(LEFT(H7,1)="W","L W/O",IF(LEFT(H7,1)="L","W W/O",IF(H7="-","-",RIGHT(H7,1)&amp;"-"&amp;LEFT(H7,1))))</f>
        <v>0-3</v>
      </c>
      <c r="H8" s="38"/>
      <c r="I8" s="277" t="s">
        <v>402</v>
      </c>
      <c r="J8" s="403" t="str">
        <f t="shared" si="0"/>
        <v>0/5</v>
      </c>
      <c r="K8" s="404"/>
      <c r="L8" s="40">
        <f t="shared" si="1"/>
        <v>5</v>
      </c>
      <c r="M8" s="135">
        <f t="shared" si="2"/>
        <v>0</v>
      </c>
      <c r="N8" s="136">
        <f t="shared" si="3"/>
        <v>5</v>
      </c>
      <c r="O8" s="137">
        <f t="shared" si="4"/>
        <v>0</v>
      </c>
      <c r="P8" s="137">
        <f t="shared" si="5"/>
        <v>0</v>
      </c>
      <c r="Q8" s="61">
        <f>IF(SUM(M8:P8)=0,"",RANK(L8,L4:L9,0))</f>
        <v>6</v>
      </c>
      <c r="R8" s="25" t="str">
        <f t="shared" si="6"/>
        <v>坂出</v>
      </c>
    </row>
    <row r="9" spans="1:18" ht="39" customHeight="1" thickBot="1">
      <c r="A9" s="131" t="s">
        <v>210</v>
      </c>
      <c r="B9" s="391" t="str">
        <f>IF('決勝ﾘｰｸﾞ順位'!I7="","",'決勝ﾘｰｸﾞ順位'!I7)</f>
        <v>香芝</v>
      </c>
      <c r="C9" s="392"/>
      <c r="D9" s="186" t="str">
        <f>IF(LEFT(I4,1)="W","L W/O",IF(LEFT(I4,1)="L","W W/O",IF(I4="-","-",RIGHT(I4,1)&amp;"-"&amp;LEFT(I4,1))))</f>
        <v>0-3</v>
      </c>
      <c r="E9" s="176" t="str">
        <f>IF(LEFT(I5,1)="W","L W/O",IF(LEFT(I5,1)="L","W W/O",IF(I5="-","-",RIGHT(I5,1)&amp;"-"&amp;LEFT(I5,1))))</f>
        <v>0-3</v>
      </c>
      <c r="F9" s="176" t="str">
        <f>IF(LEFT(I6,1)="W","L W/O",IF(LEFT(I6,1)="L","W W/O",IF(I6="-","-",RIGHT(I6,1)&amp;"-"&amp;LEFT(I6,1))))</f>
        <v>0-3</v>
      </c>
      <c r="G9" s="279" t="str">
        <f>IF(LEFT(I7,1)="W","L W/O",IF(LEFT(I7,1)="L","W W/O",IF(I7="-","-",RIGHT(I7,1)&amp;"-"&amp;LEFT(I7,1))))</f>
        <v>1-3</v>
      </c>
      <c r="H9" s="280" t="str">
        <f>IF(LEFT(I8,1)="W","L W/O",IF(LEFT(I8,1)="L","W W/O",IF(I8="-","-",RIGHT(I8,1)&amp;"-"&amp;LEFT(I8,1))))</f>
        <v>3-2</v>
      </c>
      <c r="I9" s="63"/>
      <c r="J9" s="366" t="str">
        <f t="shared" si="0"/>
        <v>1/4</v>
      </c>
      <c r="K9" s="367"/>
      <c r="L9" s="133">
        <f t="shared" si="1"/>
        <v>6</v>
      </c>
      <c r="M9" s="66">
        <f t="shared" si="2"/>
        <v>1</v>
      </c>
      <c r="N9" s="67">
        <f t="shared" si="3"/>
        <v>4</v>
      </c>
      <c r="O9" s="68">
        <f t="shared" si="4"/>
        <v>0</v>
      </c>
      <c r="P9" s="68">
        <f t="shared" si="5"/>
        <v>0</v>
      </c>
      <c r="Q9" s="134">
        <f>IF(SUM(M9:P9)=0,"",RANK(L9,L4:L9,0))</f>
        <v>5</v>
      </c>
      <c r="R9" s="25" t="str">
        <f t="shared" si="6"/>
        <v>香芝</v>
      </c>
    </row>
    <row r="10" spans="1:18" s="29" customFormat="1" ht="39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4"/>
      <c r="M10" s="45"/>
      <c r="N10" s="45"/>
      <c r="O10" s="45"/>
      <c r="P10" s="45"/>
      <c r="Q10" s="44"/>
      <c r="R10" s="30"/>
    </row>
    <row r="11" spans="1:16" ht="39" customHeight="1" thickBot="1">
      <c r="A11" s="393" t="s">
        <v>235</v>
      </c>
      <c r="B11" s="394"/>
      <c r="C11" s="127" t="s">
        <v>237</v>
      </c>
      <c r="D11" s="51" t="str">
        <f>IF(B12="","",B12)</f>
        <v>奈良朱雀</v>
      </c>
      <c r="E11" s="52" t="str">
        <f>IF(B13="","",B13)</f>
        <v>多度津</v>
      </c>
      <c r="F11" s="52" t="str">
        <f>IF(B14="","",B14)</f>
        <v>高瀬</v>
      </c>
      <c r="G11" s="51" t="str">
        <f>IF(B15="","",B15)</f>
        <v>平城Ａ</v>
      </c>
      <c r="H11" s="51" t="str">
        <f>IF(B16="","",B16)</f>
        <v>郡山</v>
      </c>
      <c r="I11" s="53" t="s">
        <v>9</v>
      </c>
      <c r="J11" s="54" t="s">
        <v>10</v>
      </c>
      <c r="K11" s="57" t="s">
        <v>15</v>
      </c>
      <c r="M11" s="55" t="s">
        <v>11</v>
      </c>
      <c r="N11" s="56" t="s">
        <v>12</v>
      </c>
      <c r="O11" s="56" t="s">
        <v>13</v>
      </c>
      <c r="P11" s="56" t="s">
        <v>14</v>
      </c>
    </row>
    <row r="12" spans="1:18" ht="39" customHeight="1">
      <c r="A12" s="58" t="s">
        <v>231</v>
      </c>
      <c r="B12" s="368" t="str">
        <f>IF('決勝ﾘｰｸﾞ順位'!H8="","",'決勝ﾘｰｸﾞ順位'!H8)</f>
        <v>奈良朱雀</v>
      </c>
      <c r="C12" s="369"/>
      <c r="D12" s="183"/>
      <c r="E12" s="273" t="s">
        <v>398</v>
      </c>
      <c r="F12" s="273" t="s">
        <v>394</v>
      </c>
      <c r="G12" s="75" t="s">
        <v>398</v>
      </c>
      <c r="H12" s="184" t="s">
        <v>446</v>
      </c>
      <c r="I12" s="33" t="str">
        <f>IF(SUM(M12:N12)=0,"/",O12+M12&amp;"/"&amp;P12+N12)</f>
        <v>4/0</v>
      </c>
      <c r="J12" s="34">
        <f>IF(SUM(M12:P12)=0,"",O12*2+N12+M12*2)</f>
        <v>8</v>
      </c>
      <c r="K12" s="59">
        <f>IF(SUM(M12:P12)=0,"",RANK(J12,J12:J16,0))</f>
        <v>1</v>
      </c>
      <c r="M12" s="35">
        <f>IF(LEFT(F12,1)="3",1,0)+IF(LEFT(E12,1)="3",1,0)+IF(LEFT(G12,1)="3",1,0)+IF(LEFT(H12,1)="3",1,0)+IF(LEFT(D12,1)="3",1,0)</f>
        <v>4</v>
      </c>
      <c r="N12" s="36">
        <f>IF(RIGHT(F12,1)="3",1,0)+IF(RIGHT(E12,1)="3",1,0)+IF(RIGHT(G12,1)="3",1,0)+IF(RIGHT(H12,1)="3",1,0)+IF(RIGHT(D12,1)="3",1,0)</f>
        <v>0</v>
      </c>
      <c r="O12" s="37">
        <f>IF(LEFT(F12,1)="W",1,0)+IF(LEFT(E12,1)="W",1,0)+IF(LEFT(G12,1)="W",1,0)+IF(LEFT(H12,1)="W",1,0)+IF(LEFT(D12,1)="W",1,0)</f>
        <v>0</v>
      </c>
      <c r="P12" s="37">
        <f>IF(LEFT(F12,1)="L",1,0)+IF(LEFT(E12,1)="L",1,0)+IF(LEFT(G12,1)="L",1,0)+IF(LEFT(H12,1)="L",1,0)+IF(LEFT(D12,1)="L",1,0)</f>
        <v>0</v>
      </c>
      <c r="R12" s="25" t="str">
        <f>B12</f>
        <v>奈良朱雀</v>
      </c>
    </row>
    <row r="13" spans="1:18" ht="39" customHeight="1">
      <c r="A13" s="60" t="s">
        <v>232</v>
      </c>
      <c r="B13" s="389" t="str">
        <f>IF('決勝ﾘｰｸﾞ順位'!H9="","",'決勝ﾘｰｸﾞ順位'!H9)</f>
        <v>多度津</v>
      </c>
      <c r="C13" s="390"/>
      <c r="D13" s="275" t="str">
        <f>IF(LEFT(E12,1)="W","L W/O",IF(LEFT(E12,1)="L","W W/O",IF(E12="-","-",RIGHT(E12,1)&amp;"-"&amp;LEFT(E12,1))))</f>
        <v>2-3</v>
      </c>
      <c r="E13" s="38"/>
      <c r="F13" s="274" t="s">
        <v>396</v>
      </c>
      <c r="G13" s="184" t="s">
        <v>441</v>
      </c>
      <c r="H13" s="78" t="s">
        <v>399</v>
      </c>
      <c r="I13" s="39" t="str">
        <f>IF(SUM(M13:N13)=0,"/",O13+M13&amp;"/"&amp;P13+N13)</f>
        <v>3/1</v>
      </c>
      <c r="J13" s="40">
        <f>IF(SUM(M13:P13)=0,"",O13*2+N13+M13*2)</f>
        <v>7</v>
      </c>
      <c r="K13" s="61">
        <f>IF(SUM(M13:P13)=0,"",RANK(J13,J12:J16,0))</f>
        <v>2</v>
      </c>
      <c r="M13" s="35">
        <f>IF(LEFT(F13,1)="3",1,0)+IF(LEFT(E13,1)="3",1,0)+IF(LEFT(G13,1)="3",1,0)+IF(LEFT(H13,1)="3",1,0)+IF(LEFT(D13,1)="3",1,0)</f>
        <v>3</v>
      </c>
      <c r="N13" s="36">
        <f>IF(RIGHT(F13,1)="3",1,0)+IF(RIGHT(E13,1)="3",1,0)+IF(RIGHT(G13,1)="3",1,0)+IF(RIGHT(H13,1)="3",1,0)+IF(RIGHT(D13,1)="3",1,0)</f>
        <v>1</v>
      </c>
      <c r="O13" s="37">
        <f>IF(LEFT(F13,1)="W",1,0)+IF(LEFT(E13,1)="W",1,0)+IF(LEFT(G13,1)="W",1,0)+IF(LEFT(H13,1)="W",1,0)+IF(LEFT(D13,1)="W",1,0)</f>
        <v>0</v>
      </c>
      <c r="P13" s="37">
        <f>IF(LEFT(F13,1)="L",1,0)+IF(LEFT(E13,1)="L",1,0)+IF(LEFT(G13,1)="L",1,0)+IF(LEFT(H13,1)="L",1,0)+IF(LEFT(D13,1)="L",1,0)</f>
        <v>0</v>
      </c>
      <c r="R13" s="25" t="str">
        <f>B13</f>
        <v>多度津</v>
      </c>
    </row>
    <row r="14" spans="1:18" ht="39" customHeight="1">
      <c r="A14" s="76" t="s">
        <v>233</v>
      </c>
      <c r="B14" s="370" t="str">
        <f>IF('決勝ﾘｰｸﾞ順位'!H10="","",'決勝ﾘｰｸﾞ順位'!H10)</f>
        <v>高瀬</v>
      </c>
      <c r="C14" s="371"/>
      <c r="D14" s="276" t="str">
        <f>IF(LEFT(F12,1)="W","L W/O",IF(LEFT(F12,1)="L","W W/O",IF(F12="-","-",RIGHT(F12,1)&amp;"-"&amp;LEFT(F12,1))))</f>
        <v>1-3</v>
      </c>
      <c r="E14" s="275" t="str">
        <f>IF(LEFT(F13,1)="W","L W/O",IF(LEFT(F13,1)="L","W W/O",IF(F13="-","-",RIGHT(F13,1)&amp;"-"&amp;LEFT(F13,1))))</f>
        <v>1-3</v>
      </c>
      <c r="F14" s="77"/>
      <c r="G14" s="78" t="s">
        <v>445</v>
      </c>
      <c r="H14" s="184" t="s">
        <v>445</v>
      </c>
      <c r="I14" s="79" t="str">
        <f>IF(SUM(M14:N14)=0,"/",O14+M14&amp;"/"&amp;P14+N14)</f>
        <v>2/2</v>
      </c>
      <c r="J14" s="80">
        <f>IF(SUM(M14:P14)=0,"",O14*2+N14+M14*2)</f>
        <v>6</v>
      </c>
      <c r="K14" s="83">
        <f>IF(SUM(M14:P14)=0,"",RANK(J14,J12:J16,0))</f>
        <v>3</v>
      </c>
      <c r="M14" s="81">
        <f>IF(LEFT(F14,1)="3",1,0)+IF(LEFT(E14,1)="3",1,0)+IF(LEFT(G14,1)="3",1,0)+IF(LEFT(H14,1)="3",1,0)+IF(LEFT(D14,1)="3",1,0)</f>
        <v>2</v>
      </c>
      <c r="N14" s="45">
        <f>IF(RIGHT(F14,1)="3",1,0)+IF(RIGHT(E14,1)="3",1,0)+IF(RIGHT(G14,1)="3",1,0)+IF(RIGHT(H14,1)="3",1,0)+IF(RIGHT(D14,1)="3",1,0)</f>
        <v>2</v>
      </c>
      <c r="O14" s="82">
        <f>IF(LEFT(F14,1)="W",1,0)+IF(LEFT(E14,1)="W",1,0)+IF(LEFT(G14,1)="W",1,0)+IF(LEFT(H14,1)="W",1,0)+IF(LEFT(D14,1)="W",1,0)</f>
        <v>0</v>
      </c>
      <c r="P14" s="82">
        <f>IF(LEFT(F14,1)="L",1,0)+IF(LEFT(E14,1)="L",1,0)+IF(LEFT(G14,1)="L",1,0)+IF(LEFT(H14,1)="L",1,0)+IF(LEFT(D14,1)="L",1,0)</f>
        <v>0</v>
      </c>
      <c r="R14" s="25" t="str">
        <f>B14</f>
        <v>高瀬</v>
      </c>
    </row>
    <row r="15" spans="1:18" ht="39" customHeight="1">
      <c r="A15" s="76" t="s">
        <v>211</v>
      </c>
      <c r="B15" s="370" t="str">
        <f>IF('決勝ﾘｰｸﾞ順位'!I8="","",'決勝ﾘｰｸﾞ順位'!I8)</f>
        <v>平城Ａ</v>
      </c>
      <c r="C15" s="371"/>
      <c r="D15" s="185" t="str">
        <f>IF(LEFT(G12,1)="W","L W/O",IF(LEFT(G12,1)="L","W W/O",IF(G12="-","-",RIGHT(G12,1)&amp;"-"&amp;LEFT(G12,1))))</f>
        <v>2-3</v>
      </c>
      <c r="E15" s="185" t="str">
        <f>IF(LEFT(G13,1)="W","L W/O",IF(LEFT(G13,1)="L","W W/O",IF(G13="-","-",RIGHT(G13,1)&amp;"-"&amp;LEFT(G13,1))))</f>
        <v>0-3</v>
      </c>
      <c r="F15" s="78" t="str">
        <f>IF(LEFT(G14,1)="W","L W/O",IF(LEFT(G14,1)="L","W W/O",IF(G14="-","-",RIGHT(G14,1)&amp;"-"&amp;LEFT(G14,1))))</f>
        <v>2-3</v>
      </c>
      <c r="G15" s="77"/>
      <c r="H15" s="277" t="s">
        <v>397</v>
      </c>
      <c r="I15" s="79" t="str">
        <f>IF(SUM(M15:N15)=0,"/",O15+M15&amp;"/"&amp;P15+N15)</f>
        <v>1/3</v>
      </c>
      <c r="J15" s="80">
        <f>IF(SUM(M15:P15)=0,"",O15*2+N15+M15*2)</f>
        <v>5</v>
      </c>
      <c r="K15" s="83">
        <f>IF(SUM(M15:P15)=0,"",RANK(J15,J12:J16,0))</f>
        <v>4</v>
      </c>
      <c r="M15" s="128">
        <f>IF(LEFT(F15,1)="3",1,0)+IF(LEFT(E15,1)="3",1,0)+IF(LEFT(G15,1)="3",1,0)+IF(LEFT(H15,1)="3",1,0)+IF(LEFT(D15,1)="3",1,0)</f>
        <v>1</v>
      </c>
      <c r="N15" s="129">
        <f>IF(RIGHT(F15,1)="3",1,0)+IF(RIGHT(E15,1)="3",1,0)+IF(RIGHT(G15,1)="3",1,0)+IF(RIGHT(H15,1)="3",1,0)+IF(RIGHT(D15,1)="3",1,0)</f>
        <v>3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5" t="str">
        <f>B15</f>
        <v>平城Ａ</v>
      </c>
    </row>
    <row r="16" spans="1:18" ht="39" customHeight="1" thickBot="1">
      <c r="A16" s="62" t="s">
        <v>212</v>
      </c>
      <c r="B16" s="397" t="str">
        <f>IF('決勝ﾘｰｸﾞ順位'!I9="","",'決勝ﾘｰｸﾞ順位'!I9)</f>
        <v>郡山</v>
      </c>
      <c r="C16" s="398"/>
      <c r="D16" s="176" t="str">
        <f>IF(LEFT(H12,1)="W","L W/O",IF(LEFT(H12,1)="L","W W/O",IF(H12="-","-",RIGHT(H12,1)&amp;"-"&amp;LEFT(H12,1))))</f>
        <v>1-3</v>
      </c>
      <c r="E16" s="176" t="str">
        <f>IF(LEFT(H13,1)="W","L W/O",IF(LEFT(H13,1)="L","W W/O",IF(H13="-","-",RIGHT(H13,1)&amp;"-"&amp;LEFT(H13,1))))</f>
        <v>0-3</v>
      </c>
      <c r="F16" s="176" t="str">
        <f>IF(LEFT(H14,1)="W","L W/O",IF(LEFT(H14,1)="L","W W/O",IF(H14="-","-",RIGHT(H14,1)&amp;"-"&amp;LEFT(H14,1))))</f>
        <v>2-3</v>
      </c>
      <c r="G16" s="280" t="str">
        <f>IF(LEFT(H15,1)="W","L W/O",IF(LEFT(H15,1)="L","W W/O",IF(H15="-","-",RIGHT(H15,1)&amp;"-"&amp;LEFT(H15,1))))</f>
        <v>2-3</v>
      </c>
      <c r="H16" s="63"/>
      <c r="I16" s="64" t="str">
        <f>IF(SUM(M16:N16)=0,"/",O16+M16&amp;"/"&amp;P16+N16)</f>
        <v>0/4</v>
      </c>
      <c r="J16" s="65">
        <f>IF(SUM(M16:P16)=0,"",O16*2+N16+M16*2)</f>
        <v>4</v>
      </c>
      <c r="K16" s="69">
        <f>IF(SUM(M16:P16)=0,"",RANK(J16,J12:J16,0))</f>
        <v>5</v>
      </c>
      <c r="L16" s="29"/>
      <c r="M16" s="135">
        <f>IF(LEFT(F16,1)="3",1,0)+IF(LEFT(E16,1)="3",1,0)+IF(LEFT(G16,1)="3",1,0)+IF(LEFT(H16,1)="3",1,0)+IF(LEFT(D16,1)="3",1,0)</f>
        <v>0</v>
      </c>
      <c r="N16" s="136">
        <f>IF(RIGHT(F16,1)="3",1,0)+IF(RIGHT(E16,1)="3",1,0)+IF(RIGHT(G16,1)="3",1,0)+IF(RIGHT(H16,1)="3",1,0)+IF(RIGHT(D16,1)="3",1,0)</f>
        <v>4</v>
      </c>
      <c r="O16" s="137">
        <f>IF(LEFT(F16,1)="W",1,0)+IF(LEFT(E16,1)="W",1,0)+IF(LEFT(G16,1)="W",1,0)+IF(LEFT(H16,1)="W",1,0)+IF(LEFT(D16,1)="W",1,0)</f>
        <v>0</v>
      </c>
      <c r="P16" s="137">
        <f>IF(LEFT(F16,1)="L",1,0)+IF(LEFT(E16,1)="L",1,0)+IF(LEFT(G16,1)="L",1,0)+IF(LEFT(H16,1)="L",1,0)+IF(LEFT(D16,1)="L",1,0)</f>
        <v>0</v>
      </c>
      <c r="Q16" s="29"/>
      <c r="R16" s="25" t="str">
        <f>B16</f>
        <v>郡山</v>
      </c>
    </row>
    <row r="17" spans="1:18" s="29" customFormat="1" ht="39" customHeight="1" thickBot="1">
      <c r="A17" s="28"/>
      <c r="B17" s="41"/>
      <c r="C17" s="41"/>
      <c r="D17" s="372" t="s">
        <v>16</v>
      </c>
      <c r="E17" s="372"/>
      <c r="F17" s="372"/>
      <c r="G17" s="372"/>
      <c r="H17" s="372"/>
      <c r="I17" s="372"/>
      <c r="J17" s="372"/>
      <c r="K17" s="372"/>
      <c r="L17" s="189"/>
      <c r="M17" s="174"/>
      <c r="N17" s="174"/>
      <c r="O17" s="174"/>
      <c r="P17" s="174"/>
      <c r="Q17" s="189"/>
      <c r="R17" s="30"/>
    </row>
    <row r="18" spans="2:16" ht="39" customHeight="1" thickBot="1">
      <c r="B18" s="380" t="s">
        <v>20</v>
      </c>
      <c r="C18" s="381"/>
      <c r="D18" s="124" t="s">
        <v>21</v>
      </c>
      <c r="E18" s="125" t="s">
        <v>22</v>
      </c>
      <c r="F18" s="126" t="s">
        <v>23</v>
      </c>
      <c r="H18" s="139"/>
      <c r="I18" s="188" t="s">
        <v>241</v>
      </c>
      <c r="J18" s="395" t="s">
        <v>242</v>
      </c>
      <c r="K18" s="396"/>
      <c r="L18" s="148"/>
      <c r="M18" s="148"/>
      <c r="N18" s="148"/>
      <c r="O18" s="148"/>
      <c r="P18" s="148"/>
    </row>
    <row r="19" spans="2:53" ht="39" customHeight="1">
      <c r="B19" s="382" t="s">
        <v>29</v>
      </c>
      <c r="C19" s="383"/>
      <c r="D19" s="164" t="s">
        <v>213</v>
      </c>
      <c r="E19" s="164" t="s">
        <v>214</v>
      </c>
      <c r="F19" s="165" t="s">
        <v>215</v>
      </c>
      <c r="H19" s="140">
        <v>1</v>
      </c>
      <c r="I19" s="239" t="str">
        <f aca="true" t="shared" si="7" ref="I19:I24">IF(ISERROR(VLOOKUP(H19,$Q$4:$R$9,2,FALSE))=TRUE,"",VLOOKUP(H19,$Q$4:$R$9,2,FALSE))</f>
        <v>川之石</v>
      </c>
      <c r="J19" s="373" t="str">
        <f>IF(ISERROR(VLOOKUP(H19,$K$12:$R$16,8,FALSE))=TRUE,"",VLOOKUP(H19,$K$12:$R$16,8,FALSE))</f>
        <v>奈良朱雀</v>
      </c>
      <c r="K19" s="374"/>
      <c r="L19" s="149"/>
      <c r="M19" s="149"/>
      <c r="N19" s="149"/>
      <c r="O19" s="359"/>
      <c r="P19" s="359"/>
      <c r="Q19" s="359"/>
      <c r="AY19" s="358"/>
      <c r="AZ19" s="358"/>
      <c r="BA19" s="358"/>
    </row>
    <row r="20" spans="2:53" ht="39" customHeight="1">
      <c r="B20" s="386" t="s">
        <v>238</v>
      </c>
      <c r="C20" s="387"/>
      <c r="D20" s="166" t="s">
        <v>216</v>
      </c>
      <c r="E20" s="166" t="s">
        <v>217</v>
      </c>
      <c r="F20" s="167" t="s">
        <v>218</v>
      </c>
      <c r="H20" s="17">
        <v>2</v>
      </c>
      <c r="I20" s="241" t="str">
        <f t="shared" si="7"/>
        <v>鳥取西Ａ</v>
      </c>
      <c r="J20" s="360" t="str">
        <f>IF(ISERROR(VLOOKUP(H20,$K$12:$R$16,8,FALSE))=TRUE,"",VLOOKUP(H20,$K$12:$R$16,8,FALSE))</f>
        <v>多度津</v>
      </c>
      <c r="K20" s="361"/>
      <c r="L20" s="149"/>
      <c r="M20" s="149"/>
      <c r="N20" s="149"/>
      <c r="O20" s="359"/>
      <c r="P20" s="359"/>
      <c r="Q20" s="359"/>
      <c r="AY20" s="358"/>
      <c r="AZ20" s="358"/>
      <c r="BA20" s="358"/>
    </row>
    <row r="21" spans="2:53" ht="39" customHeight="1">
      <c r="B21" s="384" t="s">
        <v>239</v>
      </c>
      <c r="C21" s="385"/>
      <c r="D21" s="168" t="s">
        <v>219</v>
      </c>
      <c r="E21" s="168" t="s">
        <v>220</v>
      </c>
      <c r="F21" s="169" t="s">
        <v>221</v>
      </c>
      <c r="H21" s="17">
        <v>3</v>
      </c>
      <c r="I21" s="241" t="str">
        <f t="shared" si="7"/>
        <v>柳井商工</v>
      </c>
      <c r="J21" s="360" t="str">
        <f>IF(ISERROR(VLOOKUP(H21,$K$12:$R$16,8,FALSE))=TRUE,"",VLOOKUP(H21,$K$12:$R$16,8,FALSE))</f>
        <v>高瀬</v>
      </c>
      <c r="K21" s="361"/>
      <c r="L21" s="149"/>
      <c r="M21" s="149"/>
      <c r="N21" s="149"/>
      <c r="O21" s="359"/>
      <c r="P21" s="359"/>
      <c r="Q21" s="359"/>
      <c r="AG21" s="358"/>
      <c r="AH21" s="358"/>
      <c r="AI21" s="358"/>
      <c r="AY21" s="358"/>
      <c r="AZ21" s="358"/>
      <c r="BA21" s="358"/>
    </row>
    <row r="22" spans="2:53" ht="39" customHeight="1">
      <c r="B22" s="376" t="s">
        <v>240</v>
      </c>
      <c r="C22" s="377"/>
      <c r="D22" s="170" t="s">
        <v>222</v>
      </c>
      <c r="E22" s="170" t="s">
        <v>223</v>
      </c>
      <c r="F22" s="171" t="s">
        <v>224</v>
      </c>
      <c r="H22" s="17">
        <v>4</v>
      </c>
      <c r="I22" s="241" t="str">
        <f t="shared" si="7"/>
        <v>奈良Ａ</v>
      </c>
      <c r="J22" s="360" t="str">
        <f>IF(ISERROR(VLOOKUP(H22,$K$12:$R$16,8,FALSE))=TRUE,"",VLOOKUP(H22,$K$12:$R$16,8,FALSE))</f>
        <v>平城Ａ</v>
      </c>
      <c r="K22" s="361"/>
      <c r="L22" s="149"/>
      <c r="M22" s="149"/>
      <c r="N22" s="149"/>
      <c r="O22" s="359"/>
      <c r="P22" s="359"/>
      <c r="Q22" s="359"/>
      <c r="AG22" s="358"/>
      <c r="AH22" s="358"/>
      <c r="AI22" s="358"/>
      <c r="AY22" s="358"/>
      <c r="AZ22" s="358"/>
      <c r="BA22" s="358"/>
    </row>
    <row r="23" spans="2:53" ht="39" customHeight="1" thickBot="1">
      <c r="B23" s="378" t="s">
        <v>35</v>
      </c>
      <c r="C23" s="379"/>
      <c r="D23" s="172" t="s">
        <v>225</v>
      </c>
      <c r="E23" s="172" t="s">
        <v>226</v>
      </c>
      <c r="F23" s="173" t="s">
        <v>227</v>
      </c>
      <c r="H23" s="17">
        <v>5</v>
      </c>
      <c r="I23" s="241" t="str">
        <f t="shared" si="7"/>
        <v>香芝</v>
      </c>
      <c r="J23" s="362" t="str">
        <f>IF(ISERROR(VLOOKUP(H23,$K$12:$R$16,8,FALSE))=TRUE,"",VLOOKUP(H23,$K$12:$R$16,8,FALSE))</f>
        <v>郡山</v>
      </c>
      <c r="K23" s="363"/>
      <c r="L23" s="149"/>
      <c r="M23" s="149"/>
      <c r="N23" s="149"/>
      <c r="O23" s="359"/>
      <c r="P23" s="359"/>
      <c r="Q23" s="359"/>
      <c r="AG23" s="358"/>
      <c r="AH23" s="358"/>
      <c r="AI23" s="358"/>
      <c r="AY23" s="358"/>
      <c r="AZ23" s="358"/>
      <c r="BA23" s="358"/>
    </row>
    <row r="24" spans="2:53" ht="39" customHeight="1" thickBot="1">
      <c r="B24" s="375"/>
      <c r="C24" s="375"/>
      <c r="D24" s="187"/>
      <c r="E24" s="187"/>
      <c r="F24" s="187"/>
      <c r="H24" s="18">
        <v>6</v>
      </c>
      <c r="I24" s="245" t="str">
        <f t="shared" si="7"/>
        <v>坂出</v>
      </c>
      <c r="J24" s="364">
        <f>IF(ISERROR(VLOOKUP(#REF!,$K$12:$R$16,2,FALSE))=TRUE,"",VLOOKUP(#REF!,$K$12:$R$16,2,FALSE))</f>
      </c>
      <c r="K24" s="365"/>
      <c r="L24" s="149"/>
      <c r="M24" s="149"/>
      <c r="N24" s="149"/>
      <c r="O24" s="149"/>
      <c r="P24" s="149"/>
      <c r="AG24" s="358"/>
      <c r="AH24" s="358"/>
      <c r="AI24" s="358"/>
      <c r="AY24" s="358"/>
      <c r="AZ24" s="358"/>
      <c r="BA24" s="358"/>
    </row>
    <row r="25" spans="15:53" ht="39" customHeight="1">
      <c r="O25" s="358"/>
      <c r="P25" s="358"/>
      <c r="Q25" s="358"/>
      <c r="AG25" s="358"/>
      <c r="AH25" s="358"/>
      <c r="AI25" s="358"/>
      <c r="AY25" s="358"/>
      <c r="AZ25" s="358"/>
      <c r="BA25" s="358"/>
    </row>
    <row r="26" spans="15:53" ht="39" customHeight="1">
      <c r="O26" s="358"/>
      <c r="P26" s="358"/>
      <c r="Q26" s="358"/>
      <c r="AG26" s="358"/>
      <c r="AH26" s="358"/>
      <c r="AI26" s="358"/>
      <c r="AY26" s="358"/>
      <c r="AZ26" s="358"/>
      <c r="BA26" s="358"/>
    </row>
    <row r="27" spans="15:35" ht="39" customHeight="1">
      <c r="O27" s="358"/>
      <c r="P27" s="358"/>
      <c r="Q27" s="358"/>
      <c r="AG27" s="358"/>
      <c r="AH27" s="358"/>
      <c r="AI27" s="358"/>
    </row>
    <row r="28" spans="15:53" ht="39" customHeight="1">
      <c r="O28" s="358"/>
      <c r="P28" s="358"/>
      <c r="Q28" s="358"/>
      <c r="AG28" s="358"/>
      <c r="AH28" s="358"/>
      <c r="AI28" s="358"/>
      <c r="AY28" s="358"/>
      <c r="AZ28" s="358"/>
      <c r="BA28" s="358"/>
    </row>
    <row r="29" spans="15:53" ht="39" customHeight="1">
      <c r="O29" s="358"/>
      <c r="P29" s="358"/>
      <c r="Q29" s="358"/>
      <c r="AY29" s="358"/>
      <c r="AZ29" s="358"/>
      <c r="BA29" s="358"/>
    </row>
    <row r="30" spans="15:53" ht="39" customHeight="1">
      <c r="O30" s="358"/>
      <c r="P30" s="358"/>
      <c r="Q30" s="358"/>
      <c r="AG30" s="358"/>
      <c r="AH30" s="358"/>
      <c r="AI30" s="358"/>
      <c r="AY30" s="358"/>
      <c r="AZ30" s="358"/>
      <c r="BA30" s="358"/>
    </row>
    <row r="31" spans="15:53" ht="39" customHeight="1">
      <c r="O31" s="358"/>
      <c r="P31" s="358"/>
      <c r="Q31" s="358"/>
      <c r="AG31" s="358"/>
      <c r="AH31" s="358"/>
      <c r="AI31" s="358"/>
      <c r="AY31" s="358"/>
      <c r="AZ31" s="358"/>
      <c r="BA31" s="358"/>
    </row>
    <row r="32" spans="15:53" ht="39" customHeight="1">
      <c r="O32" s="358"/>
      <c r="P32" s="358"/>
      <c r="Q32" s="358"/>
      <c r="AG32" s="358"/>
      <c r="AH32" s="358"/>
      <c r="AI32" s="358"/>
      <c r="AY32" s="358"/>
      <c r="AZ32" s="358"/>
      <c r="BA32" s="358"/>
    </row>
    <row r="33" spans="33:53" ht="39" customHeight="1">
      <c r="AG33" s="358"/>
      <c r="AH33" s="358"/>
      <c r="AI33" s="358"/>
      <c r="AY33" s="358"/>
      <c r="AZ33" s="358"/>
      <c r="BA33" s="358"/>
    </row>
    <row r="34" spans="15:53" ht="39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9" customHeight="1">
      <c r="O35" s="358"/>
      <c r="P35" s="358"/>
      <c r="Q35" s="358"/>
      <c r="AY35" s="358"/>
      <c r="AZ35" s="358"/>
      <c r="BA35" s="358"/>
    </row>
    <row r="36" spans="15:35" ht="39" customHeight="1">
      <c r="O36" s="358"/>
      <c r="P36" s="358"/>
      <c r="Q36" s="358"/>
      <c r="AG36" s="358"/>
      <c r="AH36" s="358"/>
      <c r="AI36" s="358"/>
    </row>
    <row r="37" spans="15:53" ht="39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9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9" customHeight="1">
      <c r="AG39" s="358"/>
      <c r="AH39" s="358"/>
      <c r="AI39" s="358"/>
      <c r="AY39" s="358"/>
      <c r="AZ39" s="358"/>
      <c r="BA39" s="358"/>
    </row>
    <row r="40" spans="15:53" ht="39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9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9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9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9" customHeight="1">
      <c r="O44" s="358"/>
      <c r="P44" s="358"/>
      <c r="Q44" s="358"/>
      <c r="AY44" s="358"/>
      <c r="AZ44" s="358"/>
      <c r="BA44" s="358"/>
    </row>
    <row r="45" spans="15:35" ht="39" customHeight="1">
      <c r="O45" s="358"/>
      <c r="P45" s="358"/>
      <c r="Q45" s="358"/>
      <c r="AG45" s="358"/>
      <c r="AH45" s="358"/>
      <c r="AI45" s="358"/>
    </row>
    <row r="46" spans="15:53" ht="39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9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9" customHeight="1">
      <c r="AG48" s="358"/>
      <c r="AH48" s="358"/>
      <c r="AI48" s="358"/>
      <c r="AY48" s="358"/>
      <c r="AZ48" s="358"/>
      <c r="BA48" s="358"/>
    </row>
    <row r="49" spans="15:53" ht="39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9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9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9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9" customHeight="1">
      <c r="O53" s="358"/>
      <c r="P53" s="358"/>
      <c r="Q53" s="358"/>
      <c r="AY53" s="358"/>
      <c r="AZ53" s="358"/>
      <c r="BA53" s="358"/>
    </row>
    <row r="70" spans="15:39" ht="39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9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9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9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9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9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9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9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9" customHeight="1">
      <c r="AG78" s="358"/>
      <c r="AH78" s="358"/>
      <c r="AI78" s="358"/>
      <c r="AK78" s="358"/>
      <c r="AL78" s="358"/>
      <c r="AM78" s="358"/>
    </row>
    <row r="79" spans="15:39" ht="39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9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9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9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9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9" customHeight="1">
      <c r="AK84" s="358"/>
      <c r="AL84" s="358"/>
      <c r="AM84" s="358"/>
    </row>
    <row r="85" spans="37:39" ht="39" customHeight="1">
      <c r="AK85" s="358"/>
      <c r="AL85" s="358"/>
      <c r="AM85" s="358"/>
    </row>
    <row r="86" spans="37:39" ht="39" customHeight="1">
      <c r="AK86" s="358"/>
      <c r="AL86" s="358"/>
      <c r="AM86" s="358"/>
    </row>
    <row r="87" spans="37:39" ht="39" customHeight="1">
      <c r="AK87" s="358"/>
      <c r="AL87" s="358"/>
      <c r="AM87" s="358"/>
    </row>
    <row r="88" spans="37:39" ht="39" customHeight="1">
      <c r="AK88" s="358"/>
      <c r="AL88" s="358"/>
      <c r="AM88" s="358"/>
    </row>
    <row r="89" spans="37:39" ht="39" customHeight="1">
      <c r="AK89" s="358"/>
      <c r="AL89" s="358"/>
      <c r="AM89" s="358"/>
    </row>
  </sheetData>
  <sheetProtection/>
  <mergeCells count="54">
    <mergeCell ref="A1:B1"/>
    <mergeCell ref="C1:D1"/>
    <mergeCell ref="A3:B3"/>
    <mergeCell ref="O40:Q47"/>
    <mergeCell ref="B12:C12"/>
    <mergeCell ref="B5:C5"/>
    <mergeCell ref="B6:C6"/>
    <mergeCell ref="B7:C7"/>
    <mergeCell ref="B8:C8"/>
    <mergeCell ref="A11:B11"/>
    <mergeCell ref="B13:C13"/>
    <mergeCell ref="B14:C14"/>
    <mergeCell ref="B18:C18"/>
    <mergeCell ref="B15:C15"/>
    <mergeCell ref="B16:C16"/>
    <mergeCell ref="J21:K21"/>
    <mergeCell ref="J22:K22"/>
    <mergeCell ref="J23:K23"/>
    <mergeCell ref="J24:K24"/>
    <mergeCell ref="B19:C19"/>
    <mergeCell ref="B23:C23"/>
    <mergeCell ref="B24:C24"/>
    <mergeCell ref="B20:C20"/>
    <mergeCell ref="B21:C21"/>
    <mergeCell ref="B22:C22"/>
    <mergeCell ref="J3:K3"/>
    <mergeCell ref="B4:C4"/>
    <mergeCell ref="J4:K4"/>
    <mergeCell ref="J5:K5"/>
    <mergeCell ref="J6:K6"/>
    <mergeCell ref="J7:K7"/>
    <mergeCell ref="J8:K8"/>
    <mergeCell ref="B9:C9"/>
    <mergeCell ref="J9:K9"/>
    <mergeCell ref="D17:K17"/>
    <mergeCell ref="J18:K18"/>
    <mergeCell ref="J19:K19"/>
    <mergeCell ref="J20:K20"/>
    <mergeCell ref="O49:Q53"/>
    <mergeCell ref="AG21:AI28"/>
    <mergeCell ref="AG30:AI34"/>
    <mergeCell ref="AG36:AI43"/>
    <mergeCell ref="AG45:AI52"/>
    <mergeCell ref="O19:Q23"/>
    <mergeCell ref="O25:Q32"/>
    <mergeCell ref="O34:Q38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1"/>
  <headerFooter alignWithMargins="0">
    <oddFooter>&amp;C&amp;"ＭＳ 明朝,標準"－31－</oddFooter>
  </headerFooter>
  <rowBreaks count="1" manualBreakCount="1">
    <brk id="2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85" zoomScaleSheetLayoutView="85" workbookViewId="0" topLeftCell="A1">
      <selection activeCell="L10" sqref="L10:Q10"/>
    </sheetView>
  </sheetViews>
  <sheetFormatPr defaultColWidth="9.00390625" defaultRowHeight="39" customHeight="1"/>
  <cols>
    <col min="1" max="1" width="6.375" style="24" bestFit="1" customWidth="1"/>
    <col min="2" max="2" width="4.625" style="24" customWidth="1"/>
    <col min="3" max="9" width="10.625" style="24" customWidth="1"/>
    <col min="10" max="12" width="5.625" style="24" customWidth="1"/>
    <col min="13" max="13" width="10.625" style="24" hidden="1" customWidth="1"/>
    <col min="14" max="14" width="5.625" style="24" hidden="1" customWidth="1"/>
    <col min="15" max="16" width="7.00390625" style="24" hidden="1" customWidth="1"/>
    <col min="17" max="17" width="5.625" style="24" customWidth="1"/>
    <col min="18" max="18" width="7.125" style="25" customWidth="1"/>
    <col min="19" max="20" width="5.625" style="24" customWidth="1"/>
    <col min="21" max="16384" width="9.00390625" style="24" customWidth="1"/>
  </cols>
  <sheetData>
    <row r="1" spans="1:20" s="1" customFormat="1" ht="39" customHeight="1">
      <c r="A1" s="388" t="s">
        <v>1</v>
      </c>
      <c r="B1" s="388"/>
      <c r="C1" s="388" t="s">
        <v>8</v>
      </c>
      <c r="D1" s="388"/>
      <c r="E1" s="22" t="s">
        <v>243</v>
      </c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5"/>
      <c r="S1" s="24"/>
      <c r="T1" s="24"/>
    </row>
    <row r="2" spans="1:20" s="1" customFormat="1" ht="39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3"/>
      <c r="O2" s="24"/>
      <c r="P2" s="24"/>
      <c r="Q2" s="24"/>
      <c r="R2" s="25"/>
      <c r="S2" s="24"/>
      <c r="T2" s="24"/>
    </row>
    <row r="3" spans="1:17" ht="39" customHeight="1" thickBot="1">
      <c r="A3" s="393" t="s">
        <v>244</v>
      </c>
      <c r="B3" s="394"/>
      <c r="C3" s="127" t="s">
        <v>272</v>
      </c>
      <c r="D3" s="51" t="str">
        <f>IF(B4="","",B4)</f>
        <v>金光学園Ｂ</v>
      </c>
      <c r="E3" s="52" t="str">
        <f>IF(B5="","",B5)</f>
        <v>奈良北</v>
      </c>
      <c r="F3" s="52" t="str">
        <f>IF(B6="","",B6)</f>
        <v>新南陽</v>
      </c>
      <c r="G3" s="51" t="str">
        <f>IF(B7="","",B7)</f>
        <v>伊予農業Ｂ</v>
      </c>
      <c r="H3" s="51" t="str">
        <f>IF(B8="","",B8)</f>
        <v>一条</v>
      </c>
      <c r="I3" s="51" t="str">
        <f>IF(B9="","",B9)</f>
        <v>三豊工業</v>
      </c>
      <c r="J3" s="399" t="s">
        <v>9</v>
      </c>
      <c r="K3" s="400"/>
      <c r="L3" s="54" t="s">
        <v>10</v>
      </c>
      <c r="M3" s="55" t="s">
        <v>11</v>
      </c>
      <c r="N3" s="56" t="s">
        <v>12</v>
      </c>
      <c r="O3" s="56" t="s">
        <v>13</v>
      </c>
      <c r="P3" s="56" t="s">
        <v>14</v>
      </c>
      <c r="Q3" s="57" t="s">
        <v>15</v>
      </c>
    </row>
    <row r="4" spans="1:18" ht="39" customHeight="1">
      <c r="A4" s="58" t="s">
        <v>246</v>
      </c>
      <c r="B4" s="368" t="str">
        <f>IF('決勝ﾘｰｸﾞ順位'!J5="","",'決勝ﾘｰｸﾞ順位'!J5)</f>
        <v>金光学園Ｂ</v>
      </c>
      <c r="C4" s="369"/>
      <c r="D4" s="183"/>
      <c r="E4" s="273" t="s">
        <v>394</v>
      </c>
      <c r="F4" s="273" t="s">
        <v>395</v>
      </c>
      <c r="G4" s="75" t="s">
        <v>449</v>
      </c>
      <c r="H4" s="262" t="s">
        <v>445</v>
      </c>
      <c r="I4" s="270" t="s">
        <v>442</v>
      </c>
      <c r="J4" s="401" t="str">
        <f aca="true" t="shared" si="0" ref="J4:J9">IF(SUM(M4:N4)=0,"/",O4+M4&amp;"/"&amp;P4+N4)</f>
        <v>3/2</v>
      </c>
      <c r="K4" s="402"/>
      <c r="L4" s="34">
        <f aca="true" t="shared" si="1" ref="L4:L9">IF(SUM(M4:P4)=0,"",O4*2+N4+M4*2)</f>
        <v>8</v>
      </c>
      <c r="M4" s="35">
        <f aca="true" t="shared" si="2" ref="M4:M9">IF(LEFT(F4,1)="3",1,0)+IF(LEFT(E4,1)="3",1,0)+IF(LEFT(G4,1)="3",1,0)+IF(LEFT(H4,1)="3",1,0)+IF(LEFT(I4,1)="3",1,0)+IF(LEFT(D4,1)="3",1,0)</f>
        <v>3</v>
      </c>
      <c r="N4" s="36">
        <f aca="true" t="shared" si="3" ref="N4:N9">IF(RIGHT(F4,1)="3",1,0)+IF(RIGHT(E4,1)="3",1,0)+IF(RIGHT(G4,1)="3",1,0)+IF(RIGHT(H4,1)="3",1,0)+IF(RIGHT(I4,1)="3",1,0)+IF(RIGHT(D4,1)="3",1,0)</f>
        <v>2</v>
      </c>
      <c r="O4" s="37">
        <f aca="true" t="shared" si="4" ref="O4:O9">IF(LEFT(F4,1)="W",1,0)+IF(LEFT(E4,1)="W",1,0)+IF(LEFT(G4,1)="W",1,0)+IF(LEFT(H4,1)="W",1,0)+IF(LEFT(I4,1)="W",1,0)+IF(LEFT(D4,1)="W",1,0)</f>
        <v>0</v>
      </c>
      <c r="P4" s="37">
        <f aca="true" t="shared" si="5" ref="P4:P9">IF(LEFT(F4,1)="L",1,0)+IF(LEFT(E4,1)="L",1,0)+IF(LEFT(G4,1)="L",1,0)+IF(LEFT(H4,1)="L",1,0)+IF(LEFT(I4,1)="L",1,0)+IF(LEFT(D4,1)="L",1,0)</f>
        <v>0</v>
      </c>
      <c r="Q4" s="59">
        <v>4</v>
      </c>
      <c r="R4" s="25" t="str">
        <f aca="true" t="shared" si="6" ref="R4:R9">B4</f>
        <v>金光学園Ｂ</v>
      </c>
    </row>
    <row r="5" spans="1:18" ht="39" customHeight="1">
      <c r="A5" s="60" t="s">
        <v>247</v>
      </c>
      <c r="B5" s="389" t="str">
        <f>IF('決勝ﾘｰｸﾞ順位'!J6="","",'決勝ﾘｰｸﾞ順位'!J6)</f>
        <v>奈良北</v>
      </c>
      <c r="C5" s="390"/>
      <c r="D5" s="275" t="str">
        <f>IF(LEFT(E4,1)="W","L W/O",IF(LEFT(E4,1)="L","W W/O",IF(E4="-","-",RIGHT(E4,1)&amp;"-"&amp;LEFT(E4,1))))</f>
        <v>1-3</v>
      </c>
      <c r="E5" s="38"/>
      <c r="F5" s="274" t="s">
        <v>395</v>
      </c>
      <c r="G5" s="184" t="s">
        <v>447</v>
      </c>
      <c r="H5" s="78" t="s">
        <v>449</v>
      </c>
      <c r="I5" s="184" t="s">
        <v>443</v>
      </c>
      <c r="J5" s="403" t="str">
        <f t="shared" si="0"/>
        <v>1/4</v>
      </c>
      <c r="K5" s="404"/>
      <c r="L5" s="40">
        <f t="shared" si="1"/>
        <v>6</v>
      </c>
      <c r="M5" s="35">
        <f t="shared" si="2"/>
        <v>1</v>
      </c>
      <c r="N5" s="36">
        <f t="shared" si="3"/>
        <v>4</v>
      </c>
      <c r="O5" s="37">
        <f t="shared" si="4"/>
        <v>0</v>
      </c>
      <c r="P5" s="37">
        <f t="shared" si="5"/>
        <v>0</v>
      </c>
      <c r="Q5" s="61">
        <f>IF(SUM(M5:P5)=0,"",RANK(L5,L4:L9,0))</f>
        <v>5</v>
      </c>
      <c r="R5" s="25" t="str">
        <f t="shared" si="6"/>
        <v>奈良北</v>
      </c>
    </row>
    <row r="6" spans="1:18" ht="39" customHeight="1">
      <c r="A6" s="76" t="s">
        <v>248</v>
      </c>
      <c r="B6" s="370" t="str">
        <f>IF('決勝ﾘｰｸﾞ順位'!J7="","",'決勝ﾘｰｸﾞ順位'!J7)</f>
        <v>新南陽</v>
      </c>
      <c r="C6" s="371"/>
      <c r="D6" s="276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0-3</v>
      </c>
      <c r="F6" s="77"/>
      <c r="G6" s="78" t="s">
        <v>443</v>
      </c>
      <c r="H6" s="184" t="s">
        <v>442</v>
      </c>
      <c r="I6" s="78" t="s">
        <v>449</v>
      </c>
      <c r="J6" s="403" t="str">
        <f t="shared" si="0"/>
        <v>0/5</v>
      </c>
      <c r="K6" s="404"/>
      <c r="L6" s="80">
        <f t="shared" si="1"/>
        <v>5</v>
      </c>
      <c r="M6" s="81">
        <f t="shared" si="2"/>
        <v>0</v>
      </c>
      <c r="N6" s="45">
        <f t="shared" si="3"/>
        <v>5</v>
      </c>
      <c r="O6" s="82">
        <f t="shared" si="4"/>
        <v>0</v>
      </c>
      <c r="P6" s="82">
        <f t="shared" si="5"/>
        <v>0</v>
      </c>
      <c r="Q6" s="83">
        <f>IF(SUM(M6:P6)=0,"",RANK(L6,L4:L9,0))</f>
        <v>6</v>
      </c>
      <c r="R6" s="25" t="str">
        <f t="shared" si="6"/>
        <v>新南陽</v>
      </c>
    </row>
    <row r="7" spans="1:18" ht="39" customHeight="1">
      <c r="A7" s="76" t="s">
        <v>267</v>
      </c>
      <c r="B7" s="370" t="str">
        <f>IF('決勝ﾘｰｸﾞ順位'!K5="","",'決勝ﾘｰｸﾞ順位'!K5)</f>
        <v>伊予農業Ｂ</v>
      </c>
      <c r="C7" s="371"/>
      <c r="D7" s="185" t="str">
        <f>IF(LEFT(G4,1)="W","L W/O",IF(LEFT(G4,1)="L","W W/O",IF(G4="-","-",RIGHT(G4,1)&amp;"-"&amp;LEFT(G4,1))))</f>
        <v>3-0</v>
      </c>
      <c r="E7" s="185" t="str">
        <f>IF(LEFT(G5,1)="W","L W/O",IF(LEFT(G5,1)="L","W W/O",IF(G5="-","-",RIGHT(G5,1)&amp;"-"&amp;LEFT(G5,1))))</f>
        <v>3-0</v>
      </c>
      <c r="F7" s="78" t="str">
        <f>IF(LEFT(G6,1)="W","L W/O",IF(LEFT(G6,1)="L","W W/O",IF(G6="-","-",RIGHT(G6,1)&amp;"-"&amp;LEFT(G6,1))))</f>
        <v>3-0</v>
      </c>
      <c r="G7" s="77"/>
      <c r="H7" s="277" t="s">
        <v>397</v>
      </c>
      <c r="I7" s="278" t="s">
        <v>395</v>
      </c>
      <c r="J7" s="403" t="str">
        <f t="shared" si="0"/>
        <v>5/0</v>
      </c>
      <c r="K7" s="404"/>
      <c r="L7" s="80">
        <f t="shared" si="1"/>
        <v>10</v>
      </c>
      <c r="M7" s="128">
        <f t="shared" si="2"/>
        <v>5</v>
      </c>
      <c r="N7" s="129">
        <f t="shared" si="3"/>
        <v>0</v>
      </c>
      <c r="O7" s="130">
        <f t="shared" si="4"/>
        <v>0</v>
      </c>
      <c r="P7" s="130">
        <f t="shared" si="5"/>
        <v>0</v>
      </c>
      <c r="Q7" s="83">
        <f>IF(SUM(M7:P7)=0,"",RANK(L7,L4:L9,0))</f>
        <v>1</v>
      </c>
      <c r="R7" s="25" t="str">
        <f t="shared" si="6"/>
        <v>伊予農業Ｂ</v>
      </c>
    </row>
    <row r="8" spans="1:18" ht="39" customHeight="1">
      <c r="A8" s="60" t="s">
        <v>268</v>
      </c>
      <c r="B8" s="389" t="str">
        <f>IF('決勝ﾘｰｸﾞ順位'!K6="","",'決勝ﾘｰｸﾞ順位'!K6)</f>
        <v>一条</v>
      </c>
      <c r="C8" s="390"/>
      <c r="D8" s="271" t="str">
        <f>IF(LEFT(H4,1)="W","L W/O",IF(LEFT(H4,1)="L","W W/O",IF(H4="-","-",RIGHT(H4,1)&amp;"-"&amp;LEFT(H4,1))))</f>
        <v>2-3</v>
      </c>
      <c r="E8" s="185" t="str">
        <f>IF(LEFT(H5,1)="W","L W/O",IF(LEFT(H5,1)="L","W W/O",IF(H5="-","-",RIGHT(H5,1)&amp;"-"&amp;LEFT(H5,1))))</f>
        <v>3-0</v>
      </c>
      <c r="F8" s="185" t="str">
        <f>IF(LEFT(H6,1)="W","L W/O",IF(LEFT(H6,1)="L","W W/O",IF(H6="-","-",RIGHT(H6,1)&amp;"-"&amp;LEFT(H6,1))))</f>
        <v>3-1</v>
      </c>
      <c r="G8" s="275" t="str">
        <f>IF(LEFT(H7,1)="W","L W/O",IF(LEFT(H7,1)="L","W W/O",IF(H7="-","-",RIGHT(H7,1)&amp;"-"&amp;LEFT(H7,1))))</f>
        <v>2-3</v>
      </c>
      <c r="H8" s="38"/>
      <c r="I8" s="281" t="s">
        <v>394</v>
      </c>
      <c r="J8" s="403" t="str">
        <f t="shared" si="0"/>
        <v>3/2</v>
      </c>
      <c r="K8" s="404"/>
      <c r="L8" s="40">
        <f t="shared" si="1"/>
        <v>8</v>
      </c>
      <c r="M8" s="135">
        <f t="shared" si="2"/>
        <v>3</v>
      </c>
      <c r="N8" s="136">
        <f t="shared" si="3"/>
        <v>2</v>
      </c>
      <c r="O8" s="137">
        <f t="shared" si="4"/>
        <v>0</v>
      </c>
      <c r="P8" s="137">
        <f t="shared" si="5"/>
        <v>0</v>
      </c>
      <c r="Q8" s="61">
        <f>IF(SUM(M8:P8)=0,"",RANK(L8,L4:L9,0))</f>
        <v>2</v>
      </c>
      <c r="R8" s="25" t="str">
        <f t="shared" si="6"/>
        <v>一条</v>
      </c>
    </row>
    <row r="9" spans="1:18" ht="39" customHeight="1" thickBot="1">
      <c r="A9" s="131" t="s">
        <v>269</v>
      </c>
      <c r="B9" s="391" t="str">
        <f>IF('決勝ﾘｰｸﾞ順位'!K7="","",'決勝ﾘｰｸﾞ順位'!K7)</f>
        <v>三豊工業</v>
      </c>
      <c r="C9" s="392"/>
      <c r="D9" s="272" t="str">
        <f>IF(LEFT(I4,1)="W","L W/O",IF(LEFT(I4,1)="L","W W/O",IF(I4="-","-",RIGHT(I4,1)&amp;"-"&amp;LEFT(I4,1))))</f>
        <v>3-1</v>
      </c>
      <c r="E9" s="176" t="str">
        <f>IF(LEFT(I5,1)="W","L W/O",IF(LEFT(I5,1)="L","W W/O",IF(I5="-","-",RIGHT(I5,1)&amp;"-"&amp;LEFT(I5,1))))</f>
        <v>3-0</v>
      </c>
      <c r="F9" s="176" t="str">
        <f>IF(LEFT(I6,1)="W","L W/O",IF(LEFT(I6,1)="L","W W/O",IF(I6="-","-",RIGHT(I6,1)&amp;"-"&amp;LEFT(I6,1))))</f>
        <v>3-0</v>
      </c>
      <c r="G9" s="279" t="str">
        <f>IF(LEFT(I7,1)="W","L W/O",IF(LEFT(I7,1)="L","W W/O",IF(I7="-","-",RIGHT(I7,1)&amp;"-"&amp;LEFT(I7,1))))</f>
        <v>0-3</v>
      </c>
      <c r="H9" s="282" t="str">
        <f>IF(LEFT(I8,1)="W","L W/O",IF(LEFT(I8,1)="L","W W/O",IF(I8="-","-",RIGHT(I8,1)&amp;"-"&amp;LEFT(I8,1))))</f>
        <v>1-3</v>
      </c>
      <c r="I9" s="63"/>
      <c r="J9" s="366" t="str">
        <f t="shared" si="0"/>
        <v>3/2</v>
      </c>
      <c r="K9" s="367"/>
      <c r="L9" s="133">
        <f t="shared" si="1"/>
        <v>8</v>
      </c>
      <c r="M9" s="66">
        <f t="shared" si="2"/>
        <v>3</v>
      </c>
      <c r="N9" s="67">
        <f t="shared" si="3"/>
        <v>2</v>
      </c>
      <c r="O9" s="68">
        <f t="shared" si="4"/>
        <v>0</v>
      </c>
      <c r="P9" s="68">
        <f t="shared" si="5"/>
        <v>0</v>
      </c>
      <c r="Q9" s="134">
        <v>3</v>
      </c>
      <c r="R9" s="25" t="str">
        <f t="shared" si="6"/>
        <v>三豊工業</v>
      </c>
    </row>
    <row r="10" spans="1:18" s="29" customFormat="1" ht="39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4"/>
      <c r="M10" s="45"/>
      <c r="N10" s="45"/>
      <c r="O10" s="45"/>
      <c r="P10" s="45"/>
      <c r="Q10" s="44"/>
      <c r="R10" s="30"/>
    </row>
    <row r="11" spans="1:16" ht="39" customHeight="1" thickBot="1">
      <c r="A11" s="393" t="s">
        <v>245</v>
      </c>
      <c r="B11" s="394"/>
      <c r="C11" s="127" t="s">
        <v>273</v>
      </c>
      <c r="D11" s="51" t="str">
        <f>IF(B12="","",B12)</f>
        <v>高松桜井</v>
      </c>
      <c r="E11" s="52" t="str">
        <f>IF(B13="","",B13)</f>
        <v>鳥取西Ｂ</v>
      </c>
      <c r="F11" s="52" t="str">
        <f>IF(B14="","",B14)</f>
        <v>平城Ｂ</v>
      </c>
      <c r="G11" s="51" t="str">
        <f>IF(B15="","",B15)</f>
        <v>奈良学園Ｂ</v>
      </c>
      <c r="H11" s="51" t="str">
        <f>IF(B16="","",B16)</f>
        <v>高松工芸Ｂ</v>
      </c>
      <c r="I11" s="53" t="s">
        <v>9</v>
      </c>
      <c r="J11" s="54" t="s">
        <v>10</v>
      </c>
      <c r="K11" s="57" t="s">
        <v>15</v>
      </c>
      <c r="M11" s="55" t="s">
        <v>11</v>
      </c>
      <c r="N11" s="56" t="s">
        <v>12</v>
      </c>
      <c r="O11" s="56" t="s">
        <v>13</v>
      </c>
      <c r="P11" s="56" t="s">
        <v>14</v>
      </c>
    </row>
    <row r="12" spans="1:18" ht="39" customHeight="1">
      <c r="A12" s="58" t="s">
        <v>249</v>
      </c>
      <c r="B12" s="368" t="str">
        <f>IF('決勝ﾘｰｸﾞ順位'!J8="","",'決勝ﾘｰｸﾞ順位'!J8)</f>
        <v>高松桜井</v>
      </c>
      <c r="C12" s="369"/>
      <c r="D12" s="183"/>
      <c r="E12" s="273" t="s">
        <v>399</v>
      </c>
      <c r="F12" s="273" t="s">
        <v>398</v>
      </c>
      <c r="G12" s="75" t="s">
        <v>453</v>
      </c>
      <c r="H12" s="184" t="s">
        <v>443</v>
      </c>
      <c r="I12" s="33" t="str">
        <f>IF(SUM(M12:N12)=0,"/",O12+M12&amp;"/"&amp;P12+N12)</f>
        <v>2/2</v>
      </c>
      <c r="J12" s="34">
        <f>IF(SUM(M12:P12)=0,"",O12*2+N12+M12*2)</f>
        <v>6</v>
      </c>
      <c r="K12" s="59">
        <f>IF(SUM(M12:P12)=0,"",RANK(J12,J12:J16,0))</f>
        <v>3</v>
      </c>
      <c r="M12" s="35">
        <f>IF(LEFT(F12,1)="3",1,0)+IF(LEFT(E12,1)="3",1,0)+IF(LEFT(G12,1)="3",1,0)+IF(LEFT(H12,1)="3",1,0)+IF(LEFT(D12,1)="3",1,0)</f>
        <v>2</v>
      </c>
      <c r="N12" s="36">
        <f>IF(RIGHT(F12,1)="3",1,0)+IF(RIGHT(E12,1)="3",1,0)+IF(RIGHT(G12,1)="3",1,0)+IF(RIGHT(H12,1)="3",1,0)+IF(RIGHT(D12,1)="3",1,0)</f>
        <v>2</v>
      </c>
      <c r="O12" s="37">
        <f>IF(LEFT(F12,1)="W",1,0)+IF(LEFT(E12,1)="W",1,0)+IF(LEFT(G12,1)="W",1,0)+IF(LEFT(H12,1)="W",1,0)+IF(LEFT(D12,1)="W",1,0)</f>
        <v>0</v>
      </c>
      <c r="P12" s="37">
        <f>IF(LEFT(F12,1)="L",1,0)+IF(LEFT(E12,1)="L",1,0)+IF(LEFT(G12,1)="L",1,0)+IF(LEFT(H12,1)="L",1,0)+IF(LEFT(D12,1)="L",1,0)</f>
        <v>0</v>
      </c>
      <c r="R12" s="25" t="str">
        <f>B12</f>
        <v>高松桜井</v>
      </c>
    </row>
    <row r="13" spans="1:18" ht="39" customHeight="1">
      <c r="A13" s="60" t="s">
        <v>250</v>
      </c>
      <c r="B13" s="389" t="str">
        <f>IF('決勝ﾘｰｸﾞ順位'!J9="","",'決勝ﾘｰｸﾞ順位'!J9)</f>
        <v>鳥取西Ｂ</v>
      </c>
      <c r="C13" s="390"/>
      <c r="D13" s="275" t="str">
        <f>IF(LEFT(E12,1)="W","L W/O",IF(LEFT(E12,1)="L","W W/O",IF(E12="-","-",RIGHT(E12,1)&amp;"-"&amp;LEFT(E12,1))))</f>
        <v>0-3</v>
      </c>
      <c r="E13" s="38"/>
      <c r="F13" s="274" t="s">
        <v>398</v>
      </c>
      <c r="G13" s="184" t="s">
        <v>443</v>
      </c>
      <c r="H13" s="78" t="s">
        <v>449</v>
      </c>
      <c r="I13" s="39" t="str">
        <f>IF(SUM(M13:N13)=0,"/",O13+M13&amp;"/"&amp;P13+N13)</f>
        <v>1/3</v>
      </c>
      <c r="J13" s="40">
        <f>IF(SUM(M13:P13)=0,"",O13*2+N13+M13*2)</f>
        <v>5</v>
      </c>
      <c r="K13" s="61">
        <f>IF(SUM(M13:P13)=0,"",RANK(J13,J12:J16,0))</f>
        <v>4</v>
      </c>
      <c r="M13" s="35">
        <f>IF(LEFT(F13,1)="3",1,0)+IF(LEFT(E13,1)="3",1,0)+IF(LEFT(G13,1)="3",1,0)+IF(LEFT(H13,1)="3",1,0)+IF(LEFT(D13,1)="3",1,0)</f>
        <v>1</v>
      </c>
      <c r="N13" s="36">
        <f>IF(RIGHT(F13,1)="3",1,0)+IF(RIGHT(E13,1)="3",1,0)+IF(RIGHT(G13,1)="3",1,0)+IF(RIGHT(H13,1)="3",1,0)+IF(RIGHT(D13,1)="3",1,0)</f>
        <v>3</v>
      </c>
      <c r="O13" s="37">
        <f>IF(LEFT(F13,1)="W",1,0)+IF(LEFT(E13,1)="W",1,0)+IF(LEFT(G13,1)="W",1,0)+IF(LEFT(H13,1)="W",1,0)+IF(LEFT(D13,1)="W",1,0)</f>
        <v>0</v>
      </c>
      <c r="P13" s="37">
        <f>IF(LEFT(F13,1)="L",1,0)+IF(LEFT(E13,1)="L",1,0)+IF(LEFT(G13,1)="L",1,0)+IF(LEFT(H13,1)="L",1,0)+IF(LEFT(D13,1)="L",1,0)</f>
        <v>0</v>
      </c>
      <c r="R13" s="25" t="str">
        <f>B13</f>
        <v>鳥取西Ｂ</v>
      </c>
    </row>
    <row r="14" spans="1:18" ht="39" customHeight="1">
      <c r="A14" s="76" t="s">
        <v>251</v>
      </c>
      <c r="B14" s="370" t="str">
        <f>IF('決勝ﾘｰｸﾞ順位'!J10="","",'決勝ﾘｰｸﾞ順位'!J10)</f>
        <v>平城Ｂ</v>
      </c>
      <c r="C14" s="371"/>
      <c r="D14" s="276" t="str">
        <f>IF(LEFT(F12,1)="W","L W/O",IF(LEFT(F12,1)="L","W W/O",IF(F12="-","-",RIGHT(F12,1)&amp;"-"&amp;LEFT(F12,1))))</f>
        <v>2-3</v>
      </c>
      <c r="E14" s="275" t="str">
        <f>IF(LEFT(F13,1)="W","L W/O",IF(LEFT(F13,1)="L","W W/O",IF(F13="-","-",RIGHT(F13,1)&amp;"-"&amp;LEFT(F13,1))))</f>
        <v>2-3</v>
      </c>
      <c r="F14" s="77"/>
      <c r="G14" s="78" t="s">
        <v>442</v>
      </c>
      <c r="H14" s="184" t="s">
        <v>444</v>
      </c>
      <c r="I14" s="79" t="str">
        <f>IF(SUM(M14:N14)=0,"/",O14+M14&amp;"/"&amp;P14+N14)</f>
        <v>0/4</v>
      </c>
      <c r="J14" s="80">
        <f>IF(SUM(M14:P14)=0,"",O14*2+N14+M14*2)</f>
        <v>4</v>
      </c>
      <c r="K14" s="83">
        <f>IF(SUM(M14:P14)=0,"",RANK(J14,J12:J16,0))</f>
        <v>5</v>
      </c>
      <c r="M14" s="81">
        <f>IF(LEFT(F14,1)="3",1,0)+IF(LEFT(E14,1)="3",1,0)+IF(LEFT(G14,1)="3",1,0)+IF(LEFT(H14,1)="3",1,0)+IF(LEFT(D14,1)="3",1,0)</f>
        <v>0</v>
      </c>
      <c r="N14" s="45">
        <f>IF(RIGHT(F14,1)="3",1,0)+IF(RIGHT(E14,1)="3",1,0)+IF(RIGHT(G14,1)="3",1,0)+IF(RIGHT(H14,1)="3",1,0)+IF(RIGHT(D14,1)="3",1,0)</f>
        <v>4</v>
      </c>
      <c r="O14" s="82">
        <f>IF(LEFT(F14,1)="W",1,0)+IF(LEFT(E14,1)="W",1,0)+IF(LEFT(G14,1)="W",1,0)+IF(LEFT(H14,1)="W",1,0)+IF(LEFT(D14,1)="W",1,0)</f>
        <v>0</v>
      </c>
      <c r="P14" s="82">
        <f>IF(LEFT(F14,1)="L",1,0)+IF(LEFT(E14,1)="L",1,0)+IF(LEFT(G14,1)="L",1,0)+IF(LEFT(H14,1)="L",1,0)+IF(LEFT(D14,1)="L",1,0)</f>
        <v>0</v>
      </c>
      <c r="R14" s="25" t="str">
        <f>B14</f>
        <v>平城Ｂ</v>
      </c>
    </row>
    <row r="15" spans="1:18" ht="39" customHeight="1">
      <c r="A15" s="76" t="s">
        <v>270</v>
      </c>
      <c r="B15" s="370" t="str">
        <f>IF('決勝ﾘｰｸﾞ順位'!K8="","",'決勝ﾘｰｸﾞ順位'!K8)</f>
        <v>奈良学園Ｂ</v>
      </c>
      <c r="C15" s="371"/>
      <c r="D15" s="185" t="str">
        <f>IF(LEFT(G12,1)="W","L W/O",IF(LEFT(G12,1)="L","W W/O",IF(G12="-","-",RIGHT(G12,1)&amp;"-"&amp;LEFT(G12,1))))</f>
        <v>3-2</v>
      </c>
      <c r="E15" s="185" t="str">
        <f>IF(LEFT(G13,1)="W","L W/O",IF(LEFT(G13,1)="L","W W/O",IF(G13="-","-",RIGHT(G13,1)&amp;"-"&amp;LEFT(G13,1))))</f>
        <v>3-0</v>
      </c>
      <c r="F15" s="78" t="str">
        <f>IF(LEFT(G14,1)="W","L W/O",IF(LEFT(G14,1)="L","W W/O",IF(G14="-","-",RIGHT(G14,1)&amp;"-"&amp;LEFT(G14,1))))</f>
        <v>3-1</v>
      </c>
      <c r="G15" s="77"/>
      <c r="H15" s="277" t="s">
        <v>398</v>
      </c>
      <c r="I15" s="79" t="str">
        <f>IF(SUM(M15:N15)=0,"/",O15+M15&amp;"/"&amp;P15+N15)</f>
        <v>4/0</v>
      </c>
      <c r="J15" s="80">
        <f>IF(SUM(M15:P15)=0,"",O15*2+N15+M15*2)</f>
        <v>8</v>
      </c>
      <c r="K15" s="83">
        <f>IF(SUM(M15:P15)=0,"",RANK(J15,J12:J16,0))</f>
        <v>1</v>
      </c>
      <c r="M15" s="128">
        <f>IF(LEFT(F15,1)="3",1,0)+IF(LEFT(E15,1)="3",1,0)+IF(LEFT(G15,1)="3",1,0)+IF(LEFT(H15,1)="3",1,0)+IF(LEFT(D15,1)="3",1,0)</f>
        <v>4</v>
      </c>
      <c r="N15" s="129">
        <f>IF(RIGHT(F15,1)="3",1,0)+IF(RIGHT(E15,1)="3",1,0)+IF(RIGHT(G15,1)="3",1,0)+IF(RIGHT(H15,1)="3",1,0)+IF(RIGHT(D15,1)="3",1,0)</f>
        <v>0</v>
      </c>
      <c r="O15" s="130">
        <f>IF(LEFT(F15,1)="W",1,0)+IF(LEFT(E15,1)="W",1,0)+IF(LEFT(G15,1)="W",1,0)+IF(LEFT(H15,1)="W",1,0)+IF(LEFT(D15,1)="W",1,0)</f>
        <v>0</v>
      </c>
      <c r="P15" s="130">
        <f>IF(LEFT(F15,1)="L",1,0)+IF(LEFT(E15,1)="L",1,0)+IF(LEFT(G15,1)="L",1,0)+IF(LEFT(H15,1)="L",1,0)+IF(LEFT(D15,1)="L",1,0)</f>
        <v>0</v>
      </c>
      <c r="R15" s="25" t="str">
        <f>B15</f>
        <v>奈良学園Ｂ</v>
      </c>
    </row>
    <row r="16" spans="1:18" ht="39" customHeight="1" thickBot="1">
      <c r="A16" s="62" t="s">
        <v>271</v>
      </c>
      <c r="B16" s="397" t="str">
        <f>IF('決勝ﾘｰｸﾞ順位'!K9="","",'決勝ﾘｰｸﾞ順位'!K9)</f>
        <v>高松工芸Ｂ</v>
      </c>
      <c r="C16" s="398"/>
      <c r="D16" s="176" t="str">
        <f>IF(LEFT(H12,1)="W","L W/O",IF(LEFT(H12,1)="L","W W/O",IF(H12="-","-",RIGHT(H12,1)&amp;"-"&amp;LEFT(H12,1))))</f>
        <v>3-0</v>
      </c>
      <c r="E16" s="176" t="str">
        <f>IF(LEFT(H13,1)="W","L W/O",IF(LEFT(H13,1)="L","W W/O",IF(H13="-","-",RIGHT(H13,1)&amp;"-"&amp;LEFT(H13,1))))</f>
        <v>3-0</v>
      </c>
      <c r="F16" s="176" t="str">
        <f>IF(LEFT(H14,1)="W","L W/O",IF(LEFT(H14,1)="L","W W/O",IF(H14="-","-",RIGHT(H14,1)&amp;"-"&amp;LEFT(H14,1))))</f>
        <v>3-2</v>
      </c>
      <c r="G16" s="280" t="str">
        <f>IF(LEFT(H15,1)="W","L W/O",IF(LEFT(H15,1)="L","W W/O",IF(H15="-","-",RIGHT(H15,1)&amp;"-"&amp;LEFT(H15,1))))</f>
        <v>2-3</v>
      </c>
      <c r="H16" s="63"/>
      <c r="I16" s="64" t="str">
        <f>IF(SUM(M16:N16)=0,"/",O16+M16&amp;"/"&amp;P16+N16)</f>
        <v>3/1</v>
      </c>
      <c r="J16" s="65">
        <f>IF(SUM(M16:P16)=0,"",O16*2+N16+M16*2)</f>
        <v>7</v>
      </c>
      <c r="K16" s="69">
        <f>IF(SUM(M16:P16)=0,"",RANK(J16,J12:J16,0))</f>
        <v>2</v>
      </c>
      <c r="L16" s="29"/>
      <c r="M16" s="135">
        <f>IF(LEFT(F16,1)="3",1,0)+IF(LEFT(E16,1)="3",1,0)+IF(LEFT(G16,1)="3",1,0)+IF(LEFT(H16,1)="3",1,0)+IF(LEFT(D16,1)="3",1,0)</f>
        <v>3</v>
      </c>
      <c r="N16" s="136">
        <f>IF(RIGHT(F16,1)="3",1,0)+IF(RIGHT(E16,1)="3",1,0)+IF(RIGHT(G16,1)="3",1,0)+IF(RIGHT(H16,1)="3",1,0)+IF(RIGHT(D16,1)="3",1,0)</f>
        <v>1</v>
      </c>
      <c r="O16" s="137">
        <f>IF(LEFT(F16,1)="W",1,0)+IF(LEFT(E16,1)="W",1,0)+IF(LEFT(G16,1)="W",1,0)+IF(LEFT(H16,1)="W",1,0)+IF(LEFT(D16,1)="W",1,0)</f>
        <v>0</v>
      </c>
      <c r="P16" s="137">
        <f>IF(LEFT(F16,1)="L",1,0)+IF(LEFT(E16,1)="L",1,0)+IF(LEFT(G16,1)="L",1,0)+IF(LEFT(H16,1)="L",1,0)+IF(LEFT(D16,1)="L",1,0)</f>
        <v>0</v>
      </c>
      <c r="Q16" s="29"/>
      <c r="R16" s="25" t="str">
        <f>B16</f>
        <v>高松工芸Ｂ</v>
      </c>
    </row>
    <row r="17" spans="1:18" s="29" customFormat="1" ht="39" customHeight="1" thickBot="1">
      <c r="A17" s="28"/>
      <c r="B17" s="41"/>
      <c r="C17" s="41"/>
      <c r="D17" s="372" t="s">
        <v>16</v>
      </c>
      <c r="E17" s="372"/>
      <c r="F17" s="372"/>
      <c r="G17" s="372"/>
      <c r="H17" s="372"/>
      <c r="I17" s="372"/>
      <c r="J17" s="372"/>
      <c r="K17" s="372"/>
      <c r="L17" s="189"/>
      <c r="M17" s="174"/>
      <c r="N17" s="174"/>
      <c r="O17" s="174"/>
      <c r="P17" s="174"/>
      <c r="Q17" s="189"/>
      <c r="R17" s="30"/>
    </row>
    <row r="18" spans="2:16" ht="39" customHeight="1" thickBot="1">
      <c r="B18" s="380" t="s">
        <v>20</v>
      </c>
      <c r="C18" s="381"/>
      <c r="D18" s="124" t="s">
        <v>21</v>
      </c>
      <c r="E18" s="125" t="s">
        <v>22</v>
      </c>
      <c r="F18" s="126" t="s">
        <v>23</v>
      </c>
      <c r="H18" s="139"/>
      <c r="I18" s="188" t="s">
        <v>274</v>
      </c>
      <c r="J18" s="395" t="s">
        <v>275</v>
      </c>
      <c r="K18" s="396"/>
      <c r="L18" s="148"/>
      <c r="M18" s="148"/>
      <c r="N18" s="148"/>
      <c r="O18" s="148"/>
      <c r="P18" s="148"/>
    </row>
    <row r="19" spans="2:53" ht="39" customHeight="1">
      <c r="B19" s="382" t="s">
        <v>65</v>
      </c>
      <c r="C19" s="383"/>
      <c r="D19" s="164" t="s">
        <v>252</v>
      </c>
      <c r="E19" s="164" t="s">
        <v>253</v>
      </c>
      <c r="F19" s="165" t="s">
        <v>254</v>
      </c>
      <c r="H19" s="140">
        <v>1</v>
      </c>
      <c r="I19" s="239" t="str">
        <f aca="true" t="shared" si="7" ref="I19:I24">IF(ISERROR(VLOOKUP(H19,$Q$4:$R$9,2,FALSE))=TRUE,"",VLOOKUP(H19,$Q$4:$R$9,2,FALSE))</f>
        <v>伊予農業Ｂ</v>
      </c>
      <c r="J19" s="373" t="str">
        <f>IF(ISERROR(VLOOKUP(H19,$K$12:$R$16,8,FALSE))=TRUE,"",VLOOKUP(H19,$K$12:$R$16,8,FALSE))</f>
        <v>奈良学園Ｂ</v>
      </c>
      <c r="K19" s="374"/>
      <c r="L19" s="149"/>
      <c r="M19" s="149"/>
      <c r="N19" s="149"/>
      <c r="O19" s="359"/>
      <c r="P19" s="359"/>
      <c r="Q19" s="359"/>
      <c r="AY19" s="358"/>
      <c r="AZ19" s="358"/>
      <c r="BA19" s="358"/>
    </row>
    <row r="20" spans="2:53" ht="39" customHeight="1">
      <c r="B20" s="386" t="s">
        <v>206</v>
      </c>
      <c r="C20" s="387"/>
      <c r="D20" s="166" t="s">
        <v>255</v>
      </c>
      <c r="E20" s="166" t="s">
        <v>256</v>
      </c>
      <c r="F20" s="167" t="s">
        <v>257</v>
      </c>
      <c r="H20" s="17">
        <v>2</v>
      </c>
      <c r="I20" s="241" t="str">
        <f t="shared" si="7"/>
        <v>一条</v>
      </c>
      <c r="J20" s="360" t="str">
        <f>IF(ISERROR(VLOOKUP(H20,$K$12:$R$16,8,FALSE))=TRUE,"",VLOOKUP(H20,$K$12:$R$16,8,FALSE))</f>
        <v>高松工芸Ｂ</v>
      </c>
      <c r="K20" s="361"/>
      <c r="L20" s="149"/>
      <c r="M20" s="149"/>
      <c r="N20" s="149"/>
      <c r="O20" s="359"/>
      <c r="P20" s="359"/>
      <c r="Q20" s="359"/>
      <c r="AY20" s="358"/>
      <c r="AZ20" s="358"/>
      <c r="BA20" s="358"/>
    </row>
    <row r="21" spans="2:53" ht="39" customHeight="1">
      <c r="B21" s="384" t="s">
        <v>25</v>
      </c>
      <c r="C21" s="385"/>
      <c r="D21" s="168" t="s">
        <v>258</v>
      </c>
      <c r="E21" s="168" t="s">
        <v>259</v>
      </c>
      <c r="F21" s="169" t="s">
        <v>260</v>
      </c>
      <c r="H21" s="17">
        <v>3</v>
      </c>
      <c r="I21" s="241" t="str">
        <f t="shared" si="7"/>
        <v>三豊工業</v>
      </c>
      <c r="J21" s="360" t="str">
        <f>IF(ISERROR(VLOOKUP(H21,$K$12:$R$16,8,FALSE))=TRUE,"",VLOOKUP(H21,$K$12:$R$16,8,FALSE))</f>
        <v>高松桜井</v>
      </c>
      <c r="K21" s="361"/>
      <c r="L21" s="149"/>
      <c r="M21" s="149"/>
      <c r="N21" s="149"/>
      <c r="O21" s="359"/>
      <c r="P21" s="359"/>
      <c r="Q21" s="359"/>
      <c r="AG21" s="358"/>
      <c r="AH21" s="358"/>
      <c r="AI21" s="358"/>
      <c r="AY21" s="358"/>
      <c r="AZ21" s="358"/>
      <c r="BA21" s="358"/>
    </row>
    <row r="22" spans="2:53" ht="39" customHeight="1">
      <c r="B22" s="376" t="s">
        <v>26</v>
      </c>
      <c r="C22" s="377"/>
      <c r="D22" s="170" t="s">
        <v>261</v>
      </c>
      <c r="E22" s="170" t="s">
        <v>262</v>
      </c>
      <c r="F22" s="171" t="s">
        <v>263</v>
      </c>
      <c r="H22" s="17">
        <v>4</v>
      </c>
      <c r="I22" s="241" t="str">
        <f t="shared" si="7"/>
        <v>金光学園Ｂ</v>
      </c>
      <c r="J22" s="360" t="str">
        <f>IF(ISERROR(VLOOKUP(H22,$K$12:$R$16,8,FALSE))=TRUE,"",VLOOKUP(H22,$K$12:$R$16,8,FALSE))</f>
        <v>鳥取西Ｂ</v>
      </c>
      <c r="K22" s="361"/>
      <c r="L22" s="149"/>
      <c r="M22" s="149"/>
      <c r="N22" s="149"/>
      <c r="O22" s="359"/>
      <c r="P22" s="359"/>
      <c r="Q22" s="359"/>
      <c r="AG22" s="358"/>
      <c r="AH22" s="358"/>
      <c r="AI22" s="358"/>
      <c r="AY22" s="358"/>
      <c r="AZ22" s="358"/>
      <c r="BA22" s="358"/>
    </row>
    <row r="23" spans="2:53" ht="39" customHeight="1" thickBot="1">
      <c r="B23" s="378" t="s">
        <v>27</v>
      </c>
      <c r="C23" s="379"/>
      <c r="D23" s="172" t="s">
        <v>264</v>
      </c>
      <c r="E23" s="172" t="s">
        <v>265</v>
      </c>
      <c r="F23" s="173" t="s">
        <v>266</v>
      </c>
      <c r="H23" s="17">
        <v>5</v>
      </c>
      <c r="I23" s="241" t="str">
        <f t="shared" si="7"/>
        <v>奈良北</v>
      </c>
      <c r="J23" s="362" t="str">
        <f>IF(ISERROR(VLOOKUP(H23,$K$12:$R$16,8,FALSE))=TRUE,"",VLOOKUP(H23,$K$12:$R$16,8,FALSE))</f>
        <v>平城Ｂ</v>
      </c>
      <c r="K23" s="363"/>
      <c r="L23" s="149"/>
      <c r="M23" s="149"/>
      <c r="N23" s="149"/>
      <c r="O23" s="359"/>
      <c r="P23" s="359"/>
      <c r="Q23" s="359"/>
      <c r="AG23" s="358"/>
      <c r="AH23" s="358"/>
      <c r="AI23" s="358"/>
      <c r="AY23" s="358"/>
      <c r="AZ23" s="358"/>
      <c r="BA23" s="358"/>
    </row>
    <row r="24" spans="2:53" ht="39" customHeight="1" thickBot="1">
      <c r="B24" s="375"/>
      <c r="C24" s="375"/>
      <c r="D24" s="187"/>
      <c r="E24" s="187"/>
      <c r="F24" s="187"/>
      <c r="H24" s="18">
        <v>6</v>
      </c>
      <c r="I24" s="245" t="str">
        <f t="shared" si="7"/>
        <v>新南陽</v>
      </c>
      <c r="J24" s="364">
        <f>IF(ISERROR(VLOOKUP(#REF!,$K$12:$R$16,2,FALSE))=TRUE,"",VLOOKUP(#REF!,$K$12:$R$16,2,FALSE))</f>
      </c>
      <c r="K24" s="365"/>
      <c r="L24" s="149"/>
      <c r="M24" s="149"/>
      <c r="N24" s="149"/>
      <c r="O24" s="149"/>
      <c r="P24" s="149"/>
      <c r="AG24" s="358"/>
      <c r="AH24" s="358"/>
      <c r="AI24" s="358"/>
      <c r="AY24" s="358"/>
      <c r="AZ24" s="358"/>
      <c r="BA24" s="358"/>
    </row>
    <row r="25" spans="15:53" ht="39" customHeight="1">
      <c r="O25" s="358"/>
      <c r="P25" s="358"/>
      <c r="Q25" s="358"/>
      <c r="AG25" s="358"/>
      <c r="AH25" s="358"/>
      <c r="AI25" s="358"/>
      <c r="AY25" s="358"/>
      <c r="AZ25" s="358"/>
      <c r="BA25" s="358"/>
    </row>
    <row r="26" spans="15:53" ht="39" customHeight="1">
      <c r="O26" s="358"/>
      <c r="P26" s="358"/>
      <c r="Q26" s="358"/>
      <c r="AG26" s="358"/>
      <c r="AH26" s="358"/>
      <c r="AI26" s="358"/>
      <c r="AY26" s="358"/>
      <c r="AZ26" s="358"/>
      <c r="BA26" s="358"/>
    </row>
    <row r="27" spans="15:35" ht="39" customHeight="1">
      <c r="O27" s="358"/>
      <c r="P27" s="358"/>
      <c r="Q27" s="358"/>
      <c r="AG27" s="358"/>
      <c r="AH27" s="358"/>
      <c r="AI27" s="358"/>
    </row>
    <row r="28" spans="15:53" ht="39" customHeight="1">
      <c r="O28" s="358"/>
      <c r="P28" s="358"/>
      <c r="Q28" s="358"/>
      <c r="AG28" s="358"/>
      <c r="AH28" s="358"/>
      <c r="AI28" s="358"/>
      <c r="AY28" s="358"/>
      <c r="AZ28" s="358"/>
      <c r="BA28" s="358"/>
    </row>
    <row r="29" spans="15:53" ht="39" customHeight="1">
      <c r="O29" s="358"/>
      <c r="P29" s="358"/>
      <c r="Q29" s="358"/>
      <c r="AY29" s="358"/>
      <c r="AZ29" s="358"/>
      <c r="BA29" s="358"/>
    </row>
    <row r="30" spans="15:53" ht="39" customHeight="1">
      <c r="O30" s="358"/>
      <c r="P30" s="358"/>
      <c r="Q30" s="358"/>
      <c r="AG30" s="358"/>
      <c r="AH30" s="358"/>
      <c r="AI30" s="358"/>
      <c r="AY30" s="358"/>
      <c r="AZ30" s="358"/>
      <c r="BA30" s="358"/>
    </row>
    <row r="31" spans="15:53" ht="39" customHeight="1">
      <c r="O31" s="358"/>
      <c r="P31" s="358"/>
      <c r="Q31" s="358"/>
      <c r="AG31" s="358"/>
      <c r="AH31" s="358"/>
      <c r="AI31" s="358"/>
      <c r="AY31" s="358"/>
      <c r="AZ31" s="358"/>
      <c r="BA31" s="358"/>
    </row>
    <row r="32" spans="15:53" ht="39" customHeight="1">
      <c r="O32" s="358"/>
      <c r="P32" s="358"/>
      <c r="Q32" s="358"/>
      <c r="AG32" s="358"/>
      <c r="AH32" s="358"/>
      <c r="AI32" s="358"/>
      <c r="AY32" s="358"/>
      <c r="AZ32" s="358"/>
      <c r="BA32" s="358"/>
    </row>
    <row r="33" spans="33:53" ht="39" customHeight="1">
      <c r="AG33" s="358"/>
      <c r="AH33" s="358"/>
      <c r="AI33" s="358"/>
      <c r="AY33" s="358"/>
      <c r="AZ33" s="358"/>
      <c r="BA33" s="358"/>
    </row>
    <row r="34" spans="15:53" ht="39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9" customHeight="1">
      <c r="O35" s="358"/>
      <c r="P35" s="358"/>
      <c r="Q35" s="358"/>
      <c r="AY35" s="358"/>
      <c r="AZ35" s="358"/>
      <c r="BA35" s="358"/>
    </row>
    <row r="36" spans="15:35" ht="39" customHeight="1">
      <c r="O36" s="358"/>
      <c r="P36" s="358"/>
      <c r="Q36" s="358"/>
      <c r="AG36" s="358"/>
      <c r="AH36" s="358"/>
      <c r="AI36" s="358"/>
    </row>
    <row r="37" spans="15:53" ht="39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9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9" customHeight="1">
      <c r="AG39" s="358"/>
      <c r="AH39" s="358"/>
      <c r="AI39" s="358"/>
      <c r="AY39" s="358"/>
      <c r="AZ39" s="358"/>
      <c r="BA39" s="358"/>
    </row>
    <row r="40" spans="15:53" ht="39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9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9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9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9" customHeight="1">
      <c r="O44" s="358"/>
      <c r="P44" s="358"/>
      <c r="Q44" s="358"/>
      <c r="AY44" s="358"/>
      <c r="AZ44" s="358"/>
      <c r="BA44" s="358"/>
    </row>
    <row r="45" spans="15:35" ht="39" customHeight="1">
      <c r="O45" s="358"/>
      <c r="P45" s="358"/>
      <c r="Q45" s="358"/>
      <c r="AG45" s="358"/>
      <c r="AH45" s="358"/>
      <c r="AI45" s="358"/>
    </row>
    <row r="46" spans="15:53" ht="39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9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9" customHeight="1">
      <c r="AG48" s="358"/>
      <c r="AH48" s="358"/>
      <c r="AI48" s="358"/>
      <c r="AY48" s="358"/>
      <c r="AZ48" s="358"/>
      <c r="BA48" s="358"/>
    </row>
    <row r="49" spans="15:53" ht="39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9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9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9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9" customHeight="1">
      <c r="O53" s="358"/>
      <c r="P53" s="358"/>
      <c r="Q53" s="358"/>
      <c r="AY53" s="358"/>
      <c r="AZ53" s="358"/>
      <c r="BA53" s="358"/>
    </row>
    <row r="70" spans="15:39" ht="39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9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9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9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9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9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9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9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9" customHeight="1">
      <c r="AG78" s="358"/>
      <c r="AH78" s="358"/>
      <c r="AI78" s="358"/>
      <c r="AK78" s="358"/>
      <c r="AL78" s="358"/>
      <c r="AM78" s="358"/>
    </row>
    <row r="79" spans="15:39" ht="39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9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9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9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9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9" customHeight="1">
      <c r="AK84" s="358"/>
      <c r="AL84" s="358"/>
      <c r="AM84" s="358"/>
    </row>
    <row r="85" spans="37:39" ht="39" customHeight="1">
      <c r="AK85" s="358"/>
      <c r="AL85" s="358"/>
      <c r="AM85" s="358"/>
    </row>
    <row r="86" spans="37:39" ht="39" customHeight="1">
      <c r="AK86" s="358"/>
      <c r="AL86" s="358"/>
      <c r="AM86" s="358"/>
    </row>
    <row r="87" spans="37:39" ht="39" customHeight="1">
      <c r="AK87" s="358"/>
      <c r="AL87" s="358"/>
      <c r="AM87" s="358"/>
    </row>
    <row r="88" spans="37:39" ht="39" customHeight="1">
      <c r="AK88" s="358"/>
      <c r="AL88" s="358"/>
      <c r="AM88" s="358"/>
    </row>
    <row r="89" spans="37:39" ht="39" customHeight="1">
      <c r="AK89" s="358"/>
      <c r="AL89" s="358"/>
      <c r="AM89" s="358"/>
    </row>
  </sheetData>
  <sheetProtection/>
  <mergeCells count="54">
    <mergeCell ref="J24:K24"/>
    <mergeCell ref="D17:K17"/>
    <mergeCell ref="J20:K20"/>
    <mergeCell ref="J21:K21"/>
    <mergeCell ref="J22:K22"/>
    <mergeCell ref="J23:K23"/>
    <mergeCell ref="J7:K7"/>
    <mergeCell ref="J8:K8"/>
    <mergeCell ref="J9:K9"/>
    <mergeCell ref="B4:C4"/>
    <mergeCell ref="B8:C8"/>
    <mergeCell ref="B9:C9"/>
    <mergeCell ref="J3:K3"/>
    <mergeCell ref="J4:K4"/>
    <mergeCell ref="J5:K5"/>
    <mergeCell ref="J6:K6"/>
    <mergeCell ref="A11:B11"/>
    <mergeCell ref="B15:C15"/>
    <mergeCell ref="B21:C21"/>
    <mergeCell ref="B16:C16"/>
    <mergeCell ref="B20:C20"/>
    <mergeCell ref="B14:C14"/>
    <mergeCell ref="B18:C18"/>
    <mergeCell ref="A3:B3"/>
    <mergeCell ref="J18:K18"/>
    <mergeCell ref="J19:K19"/>
    <mergeCell ref="A1:B1"/>
    <mergeCell ref="C1:D1"/>
    <mergeCell ref="B12:C12"/>
    <mergeCell ref="B13:C13"/>
    <mergeCell ref="B5:C5"/>
    <mergeCell ref="B6:C6"/>
    <mergeCell ref="B7:C7"/>
    <mergeCell ref="B24:C24"/>
    <mergeCell ref="B22:C22"/>
    <mergeCell ref="B23:C23"/>
    <mergeCell ref="B19:C19"/>
    <mergeCell ref="O34:Q38"/>
    <mergeCell ref="O40:Q47"/>
    <mergeCell ref="O49:Q53"/>
    <mergeCell ref="AG21:AI28"/>
    <mergeCell ref="AG30:AI34"/>
    <mergeCell ref="AG36:AI43"/>
    <mergeCell ref="AG45:AI52"/>
    <mergeCell ref="O19:Q23"/>
    <mergeCell ref="O25:Q32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6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H14 F13:G13 E12:H12"/>
  </dataValidation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9" r:id="rId2"/>
  <headerFooter alignWithMargins="0">
    <oddFooter>&amp;C&amp;"ＭＳ 明朝,標準"－32－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A89"/>
  <sheetViews>
    <sheetView view="pageBreakPreview" zoomScale="60" zoomScaleNormal="70" workbookViewId="0" topLeftCell="A4">
      <selection activeCell="L10" sqref="L10:Q10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16384" width="9.00390625" style="24" customWidth="1"/>
  </cols>
  <sheetData>
    <row r="1" spans="1:19" s="1" customFormat="1" ht="36.75" customHeight="1">
      <c r="A1" s="388" t="s">
        <v>7</v>
      </c>
      <c r="B1" s="388"/>
      <c r="C1" s="388" t="s">
        <v>8</v>
      </c>
      <c r="D1" s="388"/>
      <c r="E1" s="22" t="s">
        <v>105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393" t="s">
        <v>118</v>
      </c>
      <c r="B3" s="394"/>
      <c r="C3" s="127" t="s">
        <v>277</v>
      </c>
      <c r="D3" s="51" t="str">
        <f>IF(B4="","",B4)</f>
        <v>鹿児島女Ａ</v>
      </c>
      <c r="E3" s="52" t="str">
        <f>IF(B5="","",B5)</f>
        <v>城南</v>
      </c>
      <c r="F3" s="52" t="str">
        <f>IF(B6="","",B6)</f>
        <v>倉吉北</v>
      </c>
      <c r="G3" s="51" t="str">
        <f>IF(B7="","",B7)</f>
        <v>郡山Ａ</v>
      </c>
      <c r="H3" s="51" t="str">
        <f>IF(B8="","",B8)</f>
        <v>徳島市立</v>
      </c>
      <c r="I3" s="51" t="str">
        <f>IF(B9="","",B9)</f>
        <v>和歌山商業</v>
      </c>
      <c r="J3" s="53" t="s">
        <v>9</v>
      </c>
      <c r="K3" s="54" t="s">
        <v>10</v>
      </c>
      <c r="L3" s="55" t="s">
        <v>11</v>
      </c>
      <c r="M3" s="56" t="s">
        <v>12</v>
      </c>
      <c r="N3" s="56" t="s">
        <v>13</v>
      </c>
      <c r="O3" s="56" t="s">
        <v>14</v>
      </c>
      <c r="P3" s="57" t="s">
        <v>15</v>
      </c>
    </row>
    <row r="4" spans="1:17" ht="36.75" customHeight="1">
      <c r="A4" s="58" t="s">
        <v>40</v>
      </c>
      <c r="B4" s="368" t="str">
        <f>IF('決勝ﾘｰｸﾞ順位'!B15="","",'決勝ﾘｰｸﾞ順位'!B15)</f>
        <v>鹿児島女Ａ</v>
      </c>
      <c r="C4" s="369"/>
      <c r="D4" s="183"/>
      <c r="E4" s="273" t="s">
        <v>403</v>
      </c>
      <c r="F4" s="283" t="s">
        <v>404</v>
      </c>
      <c r="G4" s="75" t="s">
        <v>398</v>
      </c>
      <c r="H4" s="184" t="s">
        <v>446</v>
      </c>
      <c r="I4" s="75" t="s">
        <v>441</v>
      </c>
      <c r="J4" s="33" t="str">
        <f aca="true" t="shared" si="0" ref="J4:J9">IF(SUM(L4:M4)=0,"/",N4+L4&amp;"/"&amp;O4+M4)</f>
        <v>4/1</v>
      </c>
      <c r="K4" s="34">
        <f aca="true" t="shared" si="1" ref="K4:K9">IF(SUM(L4:O4)=0,"",N4*2+M4+L4*2)</f>
        <v>9</v>
      </c>
      <c r="L4" s="35">
        <f aca="true" t="shared" si="2" ref="L4:L9">IF(LEFT(F4,1)="3",1,0)+IF(LEFT(E4,1)="3",1,0)+IF(LEFT(G4,1)="3",1,0)+IF(LEFT(H4,1)="3",1,0)+IF(LEFT(I4,1)="3",1,0)+IF(LEFT(D4,1)="3",1,0)</f>
        <v>4</v>
      </c>
      <c r="M4" s="36">
        <f aca="true" t="shared" si="3" ref="M4:M9">IF(RIGHT(F4,1)="3",1,0)+IF(RIGHT(E4,1)="3",1,0)+IF(RIGHT(G4,1)="3",1,0)+IF(RIGHT(H4,1)="3",1,0)+IF(RIGHT(I4,1)="3",1,0)+IF(RIGHT(D4,1)="3",1,0)</f>
        <v>1</v>
      </c>
      <c r="N4" s="37">
        <f aca="true" t="shared" si="4" ref="N4:N9">IF(LEFT(F4,1)="W",1,0)+IF(LEFT(E4,1)="W",1,0)+IF(LEFT(G4,1)="W",1,0)+IF(LEFT(H4,1)="W",1,0)+IF(LEFT(I4,1)="W",1,0)+IF(LEFT(D4,1)="W",1,0)</f>
        <v>0</v>
      </c>
      <c r="O4" s="37">
        <f aca="true" t="shared" si="5" ref="O4:O9">IF(LEFT(F4,1)="L",1,0)+IF(LEFT(E4,1)="L",1,0)+IF(LEFT(G4,1)="L",1,0)+IF(LEFT(H4,1)="L",1,0)+IF(LEFT(I4,1)="L",1,0)+IF(LEFT(D4,1)="L",1,0)</f>
        <v>0</v>
      </c>
      <c r="P4" s="59">
        <f>IF(SUM(L4:O4)=0,"",RANK(K4,K4:K9,0))</f>
        <v>1</v>
      </c>
      <c r="Q4" s="25" t="str">
        <f aca="true" t="shared" si="6" ref="Q4:Q9">B4</f>
        <v>鹿児島女Ａ</v>
      </c>
    </row>
    <row r="5" spans="1:17" ht="36.75" customHeight="1">
      <c r="A5" s="60" t="s">
        <v>41</v>
      </c>
      <c r="B5" s="389" t="str">
        <f>IF('決勝ﾘｰｸﾞ順位'!B16="","",'決勝ﾘｰｸﾞ順位'!B16)</f>
        <v>城南</v>
      </c>
      <c r="C5" s="390"/>
      <c r="D5" s="275" t="str">
        <f>IF(LEFT(E4,1)="W","L W/O",IF(LEFT(E4,1)="L","W W/O",IF(E4="-","-",RIGHT(E4,1)&amp;"-"&amp;LEFT(E4,1))))</f>
        <v>3-1</v>
      </c>
      <c r="E5" s="38"/>
      <c r="F5" s="274" t="s">
        <v>405</v>
      </c>
      <c r="G5" s="262" t="s">
        <v>444</v>
      </c>
      <c r="H5" s="78" t="s">
        <v>452</v>
      </c>
      <c r="I5" s="184" t="s">
        <v>446</v>
      </c>
      <c r="J5" s="39" t="str">
        <f t="shared" si="0"/>
        <v>3/2</v>
      </c>
      <c r="K5" s="40">
        <f t="shared" si="1"/>
        <v>8</v>
      </c>
      <c r="L5" s="35">
        <f t="shared" si="2"/>
        <v>3</v>
      </c>
      <c r="M5" s="36">
        <f t="shared" si="3"/>
        <v>2</v>
      </c>
      <c r="N5" s="37">
        <f t="shared" si="4"/>
        <v>0</v>
      </c>
      <c r="O5" s="37">
        <f t="shared" si="5"/>
        <v>0</v>
      </c>
      <c r="P5" s="61">
        <v>4</v>
      </c>
      <c r="Q5" s="25" t="str">
        <f t="shared" si="6"/>
        <v>城南</v>
      </c>
    </row>
    <row r="6" spans="1:17" ht="36.75" customHeight="1">
      <c r="A6" s="76" t="s">
        <v>121</v>
      </c>
      <c r="B6" s="370" t="str">
        <f>IF('決勝ﾘｰｸﾞ順位'!B17="","",'決勝ﾘｰｸﾞ順位'!B17)</f>
        <v>倉吉北</v>
      </c>
      <c r="C6" s="371"/>
      <c r="D6" s="284" t="str">
        <f>IF(LEFT(F4,1)="W","L W/O",IF(LEFT(F4,1)="L","W W/O",IF(F4="-","-",RIGHT(F4,1)&amp;"-"&amp;LEFT(F4,1))))</f>
        <v>0-3</v>
      </c>
      <c r="E6" s="275" t="str">
        <f>IF(LEFT(F5,1)="W","L W/O",IF(LEFT(F5,1)="L","W W/O",IF(F5="-","-",RIGHT(F5,1)&amp;"-"&amp;LEFT(F5,1))))</f>
        <v>3-1</v>
      </c>
      <c r="F6" s="77"/>
      <c r="G6" s="78" t="s">
        <v>441</v>
      </c>
      <c r="H6" s="184" t="s">
        <v>446</v>
      </c>
      <c r="I6" s="78" t="s">
        <v>452</v>
      </c>
      <c r="J6" s="79" t="str">
        <f t="shared" si="0"/>
        <v>4/1</v>
      </c>
      <c r="K6" s="80">
        <f t="shared" si="1"/>
        <v>9</v>
      </c>
      <c r="L6" s="81">
        <f t="shared" si="2"/>
        <v>4</v>
      </c>
      <c r="M6" s="45">
        <f t="shared" si="3"/>
        <v>1</v>
      </c>
      <c r="N6" s="82">
        <f t="shared" si="4"/>
        <v>0</v>
      </c>
      <c r="O6" s="82">
        <f t="shared" si="5"/>
        <v>0</v>
      </c>
      <c r="P6" s="83">
        <v>2</v>
      </c>
      <c r="Q6" s="25" t="str">
        <f t="shared" si="6"/>
        <v>倉吉北</v>
      </c>
    </row>
    <row r="7" spans="1:17" ht="36.75" customHeight="1">
      <c r="A7" s="76" t="s">
        <v>122</v>
      </c>
      <c r="B7" s="370" t="str">
        <f>IF('決勝ﾘｰｸﾞ順位'!C15="","",'決勝ﾘｰｸﾞ順位'!C15)</f>
        <v>郡山Ａ</v>
      </c>
      <c r="C7" s="371"/>
      <c r="D7" s="185" t="str">
        <f>IF(LEFT(G4,1)="W","L W/O",IF(LEFT(G4,1)="L","W W/O",IF(G4="-","-",RIGHT(G4,1)&amp;"-"&amp;LEFT(G4,1))))</f>
        <v>2-3</v>
      </c>
      <c r="E7" s="263" t="str">
        <f>IF(LEFT(G5,1)="W","L W/O",IF(LEFT(G5,1)="L","W W/O",IF(G5="-","-",RIGHT(G5,1)&amp;"-"&amp;LEFT(G5,1))))</f>
        <v>3-2</v>
      </c>
      <c r="F7" s="78" t="str">
        <f>IF(LEFT(G6,1)="W","L W/O",IF(LEFT(G6,1)="L","W W/O",IF(G6="-","-",RIGHT(G6,1)&amp;"-"&amp;LEFT(G6,1))))</f>
        <v>0-3</v>
      </c>
      <c r="G7" s="77"/>
      <c r="H7" s="277" t="s">
        <v>406</v>
      </c>
      <c r="I7" s="278" t="s">
        <v>407</v>
      </c>
      <c r="J7" s="79" t="str">
        <f t="shared" si="0"/>
        <v>3/2</v>
      </c>
      <c r="K7" s="80">
        <f t="shared" si="1"/>
        <v>8</v>
      </c>
      <c r="L7" s="128">
        <f t="shared" si="2"/>
        <v>3</v>
      </c>
      <c r="M7" s="129">
        <f t="shared" si="3"/>
        <v>2</v>
      </c>
      <c r="N7" s="130">
        <f t="shared" si="4"/>
        <v>0</v>
      </c>
      <c r="O7" s="130">
        <f t="shared" si="5"/>
        <v>0</v>
      </c>
      <c r="P7" s="83">
        <f>IF(SUM(L7:O7)=0,"",RANK(K7,K4:K9,0))</f>
        <v>3</v>
      </c>
      <c r="Q7" s="25" t="str">
        <f t="shared" si="6"/>
        <v>郡山Ａ</v>
      </c>
    </row>
    <row r="8" spans="1:17" ht="36.75" customHeight="1">
      <c r="A8" s="60" t="s">
        <v>42</v>
      </c>
      <c r="B8" s="389" t="str">
        <f>IF('決勝ﾘｰｸﾞ順位'!C16="","",'決勝ﾘｰｸﾞ順位'!C16)</f>
        <v>徳島市立</v>
      </c>
      <c r="C8" s="390"/>
      <c r="D8" s="175" t="str">
        <f>IF(LEFT(H4,1)="W","L W/O",IF(LEFT(H4,1)="L","W W/O",IF(H4="-","-",RIGHT(H4,1)&amp;"-"&amp;LEFT(H4,1))))</f>
        <v>1-3</v>
      </c>
      <c r="E8" s="185" t="str">
        <f>IF(LEFT(H5,1)="W","L W/O",IF(LEFT(H5,1)="L","W W/O",IF(H5="-","-",RIGHT(H5,1)&amp;"-"&amp;LEFT(H5,1))))</f>
        <v>1-3</v>
      </c>
      <c r="F8" s="185" t="str">
        <f>IF(LEFT(H6,1)="W","L W/O",IF(LEFT(H6,1)="L","W W/O",IF(H6="-","-",RIGHT(H6,1)&amp;"-"&amp;LEFT(H6,1))))</f>
        <v>1-3</v>
      </c>
      <c r="G8" s="275" t="str">
        <f>IF(LEFT(H7,1)="W","L W/O",IF(LEFT(H7,1)="L","W W/O",IF(H7="-","-",RIGHT(H7,1)&amp;"-"&amp;LEFT(H7,1))))</f>
        <v>1-3</v>
      </c>
      <c r="H8" s="38"/>
      <c r="I8" s="277" t="s">
        <v>406</v>
      </c>
      <c r="J8" s="39" t="str">
        <f t="shared" si="0"/>
        <v>1/4</v>
      </c>
      <c r="K8" s="40">
        <f t="shared" si="1"/>
        <v>6</v>
      </c>
      <c r="L8" s="135">
        <f t="shared" si="2"/>
        <v>1</v>
      </c>
      <c r="M8" s="136">
        <f t="shared" si="3"/>
        <v>4</v>
      </c>
      <c r="N8" s="137">
        <f t="shared" si="4"/>
        <v>0</v>
      </c>
      <c r="O8" s="137">
        <f t="shared" si="5"/>
        <v>0</v>
      </c>
      <c r="P8" s="61">
        <f>IF(SUM(L8:O8)=0,"",RANK(K8,K4:K9,0))</f>
        <v>5</v>
      </c>
      <c r="Q8" s="25" t="str">
        <f t="shared" si="6"/>
        <v>徳島市立</v>
      </c>
    </row>
    <row r="9" spans="1:17" ht="36.75" customHeight="1" thickBot="1">
      <c r="A9" s="131" t="s">
        <v>43</v>
      </c>
      <c r="B9" s="391" t="str">
        <f>IF('決勝ﾘｰｸﾞ順位'!C17="","",'決勝ﾘｰｸﾞ順位'!C17)</f>
        <v>和歌山商業</v>
      </c>
      <c r="C9" s="392"/>
      <c r="D9" s="186" t="str">
        <f>IF(LEFT(I4,1)="W","L W/O",IF(LEFT(I4,1)="L","W W/O",IF(I4="-","-",RIGHT(I4,1)&amp;"-"&amp;LEFT(I4,1))))</f>
        <v>0-3</v>
      </c>
      <c r="E9" s="176" t="str">
        <f>IF(LEFT(I5,1)="W","L W/O",IF(LEFT(I5,1)="L","W W/O",IF(I5="-","-",RIGHT(I5,1)&amp;"-"&amp;LEFT(I5,1))))</f>
        <v>1-3</v>
      </c>
      <c r="F9" s="176" t="str">
        <f>IF(LEFT(I6,1)="W","L W/O",IF(LEFT(I6,1)="L","W W/O",IF(I6="-","-",RIGHT(I6,1)&amp;"-"&amp;LEFT(I6,1))))</f>
        <v>1-3</v>
      </c>
      <c r="G9" s="279" t="str">
        <f>IF(LEFT(I7,1)="W","L W/O",IF(LEFT(I7,1)="L","W W/O",IF(I7="-","-",RIGHT(I7,1)&amp;"-"&amp;LEFT(I7,1))))</f>
        <v>2-3</v>
      </c>
      <c r="H9" s="280" t="str">
        <f>IF(LEFT(I8,1)="W","L W/O",IF(LEFT(I8,1)="L","W W/O",IF(I8="-","-",RIGHT(I8,1)&amp;"-"&amp;LEFT(I8,1))))</f>
        <v>1-3</v>
      </c>
      <c r="I9" s="63"/>
      <c r="J9" s="132" t="str">
        <f t="shared" si="0"/>
        <v>0/5</v>
      </c>
      <c r="K9" s="133">
        <f t="shared" si="1"/>
        <v>5</v>
      </c>
      <c r="L9" s="66">
        <f t="shared" si="2"/>
        <v>0</v>
      </c>
      <c r="M9" s="67">
        <f t="shared" si="3"/>
        <v>5</v>
      </c>
      <c r="N9" s="68">
        <f t="shared" si="4"/>
        <v>0</v>
      </c>
      <c r="O9" s="68">
        <f t="shared" si="5"/>
        <v>0</v>
      </c>
      <c r="P9" s="134">
        <f>IF(SUM(L9:O9)=0,"",RANK(K9,K4:K9,0))</f>
        <v>6</v>
      </c>
      <c r="Q9" s="25" t="str">
        <f t="shared" si="6"/>
        <v>和歌山商業</v>
      </c>
    </row>
    <row r="10" spans="1:17" s="29" customFormat="1" ht="36.75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5"/>
      <c r="M10" s="45"/>
      <c r="N10" s="45"/>
      <c r="O10" s="45"/>
      <c r="P10" s="44"/>
      <c r="Q10" s="30"/>
    </row>
    <row r="11" spans="1:16" ht="36.75" customHeight="1" thickBot="1">
      <c r="A11" s="393" t="s">
        <v>276</v>
      </c>
      <c r="B11" s="394"/>
      <c r="C11" s="127" t="s">
        <v>67</v>
      </c>
      <c r="D11" s="51" t="str">
        <f>IF(B12="","",B12)</f>
        <v>高知中央</v>
      </c>
      <c r="E11" s="52" t="str">
        <f>IF(B13="","",B13)</f>
        <v>昇陽</v>
      </c>
      <c r="F11" s="52" t="str">
        <f>IF(B14="","",B14)</f>
        <v>岡山東商Ａ</v>
      </c>
      <c r="G11" s="51" t="str">
        <f>IF(B15="","",B15)</f>
        <v>呉青山</v>
      </c>
      <c r="H11" s="51" t="str">
        <f>IF(B16="","",B16)</f>
        <v>高松商業Ａ</v>
      </c>
      <c r="I11" s="51" t="str">
        <f>IF(B17="","",B17)</f>
        <v>鹿児島女Ｂ</v>
      </c>
      <c r="J11" s="53" t="s">
        <v>9</v>
      </c>
      <c r="K11" s="54" t="s">
        <v>10</v>
      </c>
      <c r="L11" s="55" t="s">
        <v>11</v>
      </c>
      <c r="M11" s="56" t="s">
        <v>12</v>
      </c>
      <c r="N11" s="56" t="s">
        <v>13</v>
      </c>
      <c r="O11" s="56" t="s">
        <v>14</v>
      </c>
      <c r="P11" s="57" t="s">
        <v>15</v>
      </c>
    </row>
    <row r="12" spans="1:17" ht="36.75" customHeight="1">
      <c r="A12" s="58" t="s">
        <v>44</v>
      </c>
      <c r="B12" s="368" t="str">
        <f>IF('決勝ﾘｰｸﾞ順位'!B18="","",'決勝ﾘｰｸﾞ順位'!B18)</f>
        <v>高知中央</v>
      </c>
      <c r="C12" s="369"/>
      <c r="D12" s="183"/>
      <c r="E12" s="273" t="s">
        <v>399</v>
      </c>
      <c r="F12" s="273" t="s">
        <v>398</v>
      </c>
      <c r="G12" s="75" t="s">
        <v>398</v>
      </c>
      <c r="H12" s="184" t="s">
        <v>441</v>
      </c>
      <c r="I12" s="75" t="s">
        <v>446</v>
      </c>
      <c r="J12" s="33" t="str">
        <f aca="true" t="shared" si="7" ref="J12:J17">IF(SUM(L12:M12)=0,"/",N12+L12&amp;"/"&amp;O12+M12)</f>
        <v>5/0</v>
      </c>
      <c r="K12" s="34">
        <f aca="true" t="shared" si="8" ref="K12:K17">IF(SUM(L12:O12)=0,"",N12*2+M12+L12*2)</f>
        <v>10</v>
      </c>
      <c r="L12" s="35">
        <f aca="true" t="shared" si="9" ref="L12:L17">IF(LEFT(F12,1)="3",1,0)+IF(LEFT(E12,1)="3",1,0)+IF(LEFT(G12,1)="3",1,0)+IF(LEFT(H12,1)="3",1,0)+IF(LEFT(I12,1)="3",1,0)+IF(LEFT(D12,1)="3",1,0)</f>
        <v>5</v>
      </c>
      <c r="M12" s="36">
        <f aca="true" t="shared" si="10" ref="M12:M17">IF(RIGHT(F12,1)="3",1,0)+IF(RIGHT(E12,1)="3",1,0)+IF(RIGHT(G12,1)="3",1,0)+IF(RIGHT(H12,1)="3",1,0)+IF(RIGHT(I12,1)="3",1,0)+IF(RIGHT(D12,1)="3",1,0)</f>
        <v>0</v>
      </c>
      <c r="N12" s="37">
        <f aca="true" t="shared" si="11" ref="N12:N17">IF(LEFT(F12,1)="W",1,0)+IF(LEFT(E12,1)="W",1,0)+IF(LEFT(G12,1)="W",1,0)+IF(LEFT(H12,1)="W",1,0)+IF(LEFT(I12,1)="W",1,0)+IF(LEFT(D12,1)="W",1,0)</f>
        <v>0</v>
      </c>
      <c r="O12" s="37">
        <f aca="true" t="shared" si="12" ref="O12:O17">IF(LEFT(F12,1)="L",1,0)+IF(LEFT(E12,1)="L",1,0)+IF(LEFT(G12,1)="L",1,0)+IF(LEFT(H12,1)="L",1,0)+IF(LEFT(I12,1)="L",1,0)+IF(LEFT(D12,1)="L",1,0)</f>
        <v>0</v>
      </c>
      <c r="P12" s="59">
        <f>IF(SUM(L12:O12)=0,"",RANK(K12,K12:K17,0))</f>
        <v>1</v>
      </c>
      <c r="Q12" s="25" t="str">
        <f aca="true" t="shared" si="13" ref="Q12:Q17">B12</f>
        <v>高知中央</v>
      </c>
    </row>
    <row r="13" spans="1:17" ht="36.75" customHeight="1">
      <c r="A13" s="60" t="s">
        <v>46</v>
      </c>
      <c r="B13" s="389" t="str">
        <f>IF('決勝ﾘｰｸﾞ順位'!B19="","",'決勝ﾘｰｸﾞ順位'!B19)</f>
        <v>昇陽</v>
      </c>
      <c r="C13" s="390"/>
      <c r="D13" s="275" t="str">
        <f>IF(LEFT(E12,1)="W","L W/O",IF(LEFT(E12,1)="L","W W/O",IF(E12="-","-",RIGHT(E12,1)&amp;"-"&amp;LEFT(E12,1))))</f>
        <v>0-3</v>
      </c>
      <c r="E13" s="38"/>
      <c r="F13" s="274" t="s">
        <v>398</v>
      </c>
      <c r="G13" s="184" t="s">
        <v>446</v>
      </c>
      <c r="H13" s="78" t="s">
        <v>449</v>
      </c>
      <c r="I13" s="184" t="s">
        <v>446</v>
      </c>
      <c r="J13" s="39" t="str">
        <f t="shared" si="7"/>
        <v>3/2</v>
      </c>
      <c r="K13" s="40">
        <f t="shared" si="8"/>
        <v>8</v>
      </c>
      <c r="L13" s="35">
        <f t="shared" si="9"/>
        <v>3</v>
      </c>
      <c r="M13" s="36">
        <f t="shared" si="10"/>
        <v>2</v>
      </c>
      <c r="N13" s="37">
        <f t="shared" si="11"/>
        <v>0</v>
      </c>
      <c r="O13" s="37">
        <f t="shared" si="12"/>
        <v>0</v>
      </c>
      <c r="P13" s="61">
        <f>IF(SUM(L13:O13)=0,"",RANK(K13,K12:K17,0))</f>
        <v>2</v>
      </c>
      <c r="Q13" s="25" t="str">
        <f t="shared" si="13"/>
        <v>昇陽</v>
      </c>
    </row>
    <row r="14" spans="1:17" ht="36.75" customHeight="1">
      <c r="A14" s="76" t="s">
        <v>48</v>
      </c>
      <c r="B14" s="370" t="str">
        <f>IF('決勝ﾘｰｸﾞ順位'!D15="","",'決勝ﾘｰｸﾞ順位'!D15)</f>
        <v>岡山東商Ａ</v>
      </c>
      <c r="C14" s="371"/>
      <c r="D14" s="276" t="str">
        <f>IF(LEFT(F12,1)="W","L W/O",IF(LEFT(F12,1)="L","W W/O",IF(F12="-","-",RIGHT(F12,1)&amp;"-"&amp;LEFT(F12,1))))</f>
        <v>2-3</v>
      </c>
      <c r="E14" s="275" t="str">
        <f>IF(LEFT(F13,1)="W","L W/O",IF(LEFT(F13,1)="L","W W/O",IF(F13="-","-",RIGHT(F13,1)&amp;"-"&amp;LEFT(F13,1))))</f>
        <v>2-3</v>
      </c>
      <c r="F14" s="77"/>
      <c r="G14" s="268" t="s">
        <v>445</v>
      </c>
      <c r="H14" s="262" t="s">
        <v>445</v>
      </c>
      <c r="I14" s="78" t="s">
        <v>451</v>
      </c>
      <c r="J14" s="79" t="str">
        <f t="shared" si="7"/>
        <v>2/3</v>
      </c>
      <c r="K14" s="80">
        <f t="shared" si="8"/>
        <v>7</v>
      </c>
      <c r="L14" s="81">
        <f t="shared" si="9"/>
        <v>2</v>
      </c>
      <c r="M14" s="45">
        <f t="shared" si="10"/>
        <v>3</v>
      </c>
      <c r="N14" s="82">
        <f t="shared" si="11"/>
        <v>0</v>
      </c>
      <c r="O14" s="82">
        <f t="shared" si="12"/>
        <v>0</v>
      </c>
      <c r="P14" s="83">
        <f>IF(SUM(L14:O14)=0,"",RANK(K14,K12:K17,0))</f>
        <v>3</v>
      </c>
      <c r="Q14" s="25" t="str">
        <f t="shared" si="13"/>
        <v>岡山東商Ａ</v>
      </c>
    </row>
    <row r="15" spans="1:17" ht="36.75" customHeight="1">
      <c r="A15" s="76" t="s">
        <v>45</v>
      </c>
      <c r="B15" s="370" t="str">
        <f>IF('決勝ﾘｰｸﾞ順位'!C18="","",'決勝ﾘｰｸﾞ順位'!C18)</f>
        <v>呉青山</v>
      </c>
      <c r="C15" s="371"/>
      <c r="D15" s="185" t="str">
        <f>IF(LEFT(G12,1)="W","L W/O",IF(LEFT(G12,1)="L","W W/O",IF(G12="-","-",RIGHT(G12,1)&amp;"-"&amp;LEFT(G12,1))))</f>
        <v>2-3</v>
      </c>
      <c r="E15" s="185" t="str">
        <f>IF(LEFT(G13,1)="W","L W/O",IF(LEFT(G13,1)="L","W W/O",IF(G13="-","-",RIGHT(G13,1)&amp;"-"&amp;LEFT(G13,1))))</f>
        <v>1-3</v>
      </c>
      <c r="F15" s="268" t="str">
        <f>IF(LEFT(G14,1)="W","L W/O",IF(LEFT(G14,1)="L","W W/O",IF(G14="-","-",RIGHT(G14,1)&amp;"-"&amp;LEFT(G14,1))))</f>
        <v>2-3</v>
      </c>
      <c r="G15" s="77"/>
      <c r="H15" s="281" t="s">
        <v>407</v>
      </c>
      <c r="I15" s="278" t="s">
        <v>398</v>
      </c>
      <c r="J15" s="79" t="str">
        <f t="shared" si="7"/>
        <v>2/3</v>
      </c>
      <c r="K15" s="80">
        <f t="shared" si="8"/>
        <v>7</v>
      </c>
      <c r="L15" s="128">
        <f t="shared" si="9"/>
        <v>2</v>
      </c>
      <c r="M15" s="129">
        <f t="shared" si="10"/>
        <v>3</v>
      </c>
      <c r="N15" s="130">
        <f t="shared" si="11"/>
        <v>0</v>
      </c>
      <c r="O15" s="130">
        <f t="shared" si="12"/>
        <v>0</v>
      </c>
      <c r="P15" s="83">
        <v>4</v>
      </c>
      <c r="Q15" s="25" t="str">
        <f t="shared" si="13"/>
        <v>呉青山</v>
      </c>
    </row>
    <row r="16" spans="1:17" ht="36.75" customHeight="1">
      <c r="A16" s="60" t="s">
        <v>47</v>
      </c>
      <c r="B16" s="389" t="str">
        <f>IF('決勝ﾘｰｸﾞ順位'!C19="","",'決勝ﾘｰｸﾞ順位'!C19)</f>
        <v>高松商業Ａ</v>
      </c>
      <c r="C16" s="390"/>
      <c r="D16" s="175" t="str">
        <f>IF(LEFT(H12,1)="W","L W/O",IF(LEFT(H12,1)="L","W W/O",IF(H12="-","-",RIGHT(H12,1)&amp;"-"&amp;LEFT(H12,1))))</f>
        <v>0-3</v>
      </c>
      <c r="E16" s="185" t="str">
        <f>IF(LEFT(H13,1)="W","L W/O",IF(LEFT(H13,1)="L","W W/O",IF(H13="-","-",RIGHT(H13,1)&amp;"-"&amp;LEFT(H13,1))))</f>
        <v>3-0</v>
      </c>
      <c r="F16" s="263" t="str">
        <f>IF(LEFT(H14,1)="W","L W/O",IF(LEFT(H14,1)="L","W W/O",IF(H14="-","-",RIGHT(H14,1)&amp;"-"&amp;LEFT(H14,1))))</f>
        <v>2-3</v>
      </c>
      <c r="G16" s="285" t="str">
        <f>IF(LEFT(H15,1)="W","L W/O",IF(LEFT(H15,1)="L","W W/O",IF(H15="-","-",RIGHT(H15,1)&amp;"-"&amp;LEFT(H15,1))))</f>
        <v>2-3</v>
      </c>
      <c r="H16" s="38"/>
      <c r="I16" s="277" t="s">
        <v>398</v>
      </c>
      <c r="J16" s="39" t="str">
        <f t="shared" si="7"/>
        <v>2/3</v>
      </c>
      <c r="K16" s="40">
        <f t="shared" si="8"/>
        <v>7</v>
      </c>
      <c r="L16" s="135">
        <f t="shared" si="9"/>
        <v>2</v>
      </c>
      <c r="M16" s="136">
        <f t="shared" si="10"/>
        <v>3</v>
      </c>
      <c r="N16" s="137">
        <f t="shared" si="11"/>
        <v>0</v>
      </c>
      <c r="O16" s="137">
        <f t="shared" si="12"/>
        <v>0</v>
      </c>
      <c r="P16" s="61">
        <v>5</v>
      </c>
      <c r="Q16" s="25" t="str">
        <f t="shared" si="13"/>
        <v>高松商業Ａ</v>
      </c>
    </row>
    <row r="17" spans="1:17" ht="36.75" customHeight="1" thickBot="1">
      <c r="A17" s="131" t="s">
        <v>49</v>
      </c>
      <c r="B17" s="391" t="str">
        <f>IF('決勝ﾘｰｸﾞ順位'!E15="","",'決勝ﾘｰｸﾞ順位'!E15)</f>
        <v>鹿児島女Ｂ</v>
      </c>
      <c r="C17" s="392"/>
      <c r="D17" s="186" t="str">
        <f>IF(LEFT(I12,1)="W","L W/O",IF(LEFT(I12,1)="L","W W/O",IF(I12="-","-",RIGHT(I12,1)&amp;"-"&amp;LEFT(I12,1))))</f>
        <v>1-3</v>
      </c>
      <c r="E17" s="176" t="str">
        <f>IF(LEFT(I13,1)="W","L W/O",IF(LEFT(I13,1)="L","W W/O",IF(I13="-","-",RIGHT(I13,1)&amp;"-"&amp;LEFT(I13,1))))</f>
        <v>1-3</v>
      </c>
      <c r="F17" s="176" t="str">
        <f>IF(LEFT(I14,1)="W","L W/O",IF(LEFT(I14,1)="L","W W/O",IF(I14="-","-",RIGHT(I14,1)&amp;"-"&amp;LEFT(I14,1))))</f>
        <v>3-1</v>
      </c>
      <c r="G17" s="279" t="str">
        <f>IF(LEFT(I15,1)="W","L W/O",IF(LEFT(I15,1)="L","W W/O",IF(I15="-","-",RIGHT(I15,1)&amp;"-"&amp;LEFT(I15,1))))</f>
        <v>2-3</v>
      </c>
      <c r="H17" s="280" t="str">
        <f>IF(LEFT(I16,1)="W","L W/O",IF(LEFT(I16,1)="L","W W/O",IF(I16="-","-",RIGHT(I16,1)&amp;"-"&amp;LEFT(I16,1))))</f>
        <v>2-3</v>
      </c>
      <c r="I17" s="63"/>
      <c r="J17" s="132" t="str">
        <f t="shared" si="7"/>
        <v>1/4</v>
      </c>
      <c r="K17" s="133">
        <f t="shared" si="8"/>
        <v>6</v>
      </c>
      <c r="L17" s="66">
        <f t="shared" si="9"/>
        <v>1</v>
      </c>
      <c r="M17" s="67">
        <f t="shared" si="10"/>
        <v>4</v>
      </c>
      <c r="N17" s="68">
        <f t="shared" si="11"/>
        <v>0</v>
      </c>
      <c r="O17" s="68">
        <f t="shared" si="12"/>
        <v>0</v>
      </c>
      <c r="P17" s="134">
        <f>IF(SUM(L17:O17)=0,"",RANK(K17,K12:K17,0))</f>
        <v>6</v>
      </c>
      <c r="Q17" s="25" t="str">
        <f t="shared" si="13"/>
        <v>鹿児島女Ｂ</v>
      </c>
    </row>
    <row r="18" spans="1:17" s="29" customFormat="1" ht="36.75" customHeight="1" thickBot="1">
      <c r="A18" s="28"/>
      <c r="B18" s="41"/>
      <c r="C18" s="41"/>
      <c r="D18" s="372" t="s">
        <v>66</v>
      </c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0"/>
    </row>
    <row r="19" spans="2:53" ht="36.75" customHeight="1" thickBot="1">
      <c r="B19" s="380" t="s">
        <v>20</v>
      </c>
      <c r="C19" s="381"/>
      <c r="D19" s="124" t="s">
        <v>21</v>
      </c>
      <c r="E19" s="125" t="s">
        <v>22</v>
      </c>
      <c r="F19" s="126" t="s">
        <v>23</v>
      </c>
      <c r="H19" s="139"/>
      <c r="I19" s="188" t="s">
        <v>147</v>
      </c>
      <c r="J19" s="190" t="s">
        <v>148</v>
      </c>
      <c r="K19" s="148"/>
      <c r="L19" s="141"/>
      <c r="M19" s="142"/>
      <c r="N19" s="142"/>
      <c r="O19" s="204"/>
      <c r="P19" s="148"/>
      <c r="Q19" s="148"/>
      <c r="AY19" s="358"/>
      <c r="AZ19" s="358"/>
      <c r="BA19" s="358"/>
    </row>
    <row r="20" spans="2:53" ht="36.75" customHeight="1">
      <c r="B20" s="382" t="s">
        <v>36</v>
      </c>
      <c r="C20" s="383"/>
      <c r="D20" s="164" t="s">
        <v>50</v>
      </c>
      <c r="E20" s="164" t="s">
        <v>108</v>
      </c>
      <c r="F20" s="165" t="s">
        <v>58</v>
      </c>
      <c r="H20" s="140">
        <v>1</v>
      </c>
      <c r="I20" s="239" t="str">
        <f aca="true" t="shared" si="14" ref="I20:I25">IF(ISERROR(VLOOKUP(H20,$P$4:$Q$9,2,FALSE))=TRUE,"",VLOOKUP(H20,$P$4:$Q$9,2,FALSE))</f>
        <v>鹿児島女Ａ</v>
      </c>
      <c r="J20" s="240" t="str">
        <f aca="true" t="shared" si="15" ref="J20:J25">IF(ISERROR(VLOOKUP(H20,$P$12:$Q$17,2,FALSE))=TRUE,"",VLOOKUP(H20,$P$12:$Q$17,2,FALSE))</f>
        <v>高知中央</v>
      </c>
      <c r="K20" s="149"/>
      <c r="L20" s="143"/>
      <c r="M20" s="144"/>
      <c r="N20" s="144"/>
      <c r="O20" s="204"/>
      <c r="P20" s="148"/>
      <c r="Q20" s="148"/>
      <c r="AY20" s="358"/>
      <c r="AZ20" s="358"/>
      <c r="BA20" s="358"/>
    </row>
    <row r="21" spans="2:53" ht="36.75" customHeight="1">
      <c r="B21" s="386" t="s">
        <v>37</v>
      </c>
      <c r="C21" s="387"/>
      <c r="D21" s="166" t="s">
        <v>51</v>
      </c>
      <c r="E21" s="166" t="s">
        <v>56</v>
      </c>
      <c r="F21" s="167" t="s">
        <v>109</v>
      </c>
      <c r="H21" s="17">
        <v>2</v>
      </c>
      <c r="I21" s="241" t="str">
        <f t="shared" si="14"/>
        <v>倉吉北</v>
      </c>
      <c r="J21" s="242" t="str">
        <f t="shared" si="15"/>
        <v>昇陽</v>
      </c>
      <c r="K21" s="149"/>
      <c r="L21" s="145"/>
      <c r="M21" s="146"/>
      <c r="N21" s="146"/>
      <c r="O21" s="204"/>
      <c r="P21" s="148"/>
      <c r="Q21" s="148"/>
      <c r="AG21" s="358"/>
      <c r="AH21" s="358"/>
      <c r="AI21" s="358"/>
      <c r="AY21" s="358"/>
      <c r="AZ21" s="358"/>
      <c r="BA21" s="358"/>
    </row>
    <row r="22" spans="2:53" ht="36.75" customHeight="1">
      <c r="B22" s="384" t="s">
        <v>38</v>
      </c>
      <c r="C22" s="385"/>
      <c r="D22" s="168" t="s">
        <v>52</v>
      </c>
      <c r="E22" s="168" t="s">
        <v>110</v>
      </c>
      <c r="F22" s="169" t="s">
        <v>59</v>
      </c>
      <c r="H22" s="17">
        <v>3</v>
      </c>
      <c r="I22" s="241" t="str">
        <f t="shared" si="14"/>
        <v>郡山Ａ</v>
      </c>
      <c r="J22" s="242" t="str">
        <f t="shared" si="15"/>
        <v>岡山東商Ａ</v>
      </c>
      <c r="K22" s="149"/>
      <c r="L22" s="145"/>
      <c r="M22" s="146"/>
      <c r="N22" s="146"/>
      <c r="O22" s="204"/>
      <c r="P22" s="148"/>
      <c r="Q22" s="148"/>
      <c r="AG22" s="358"/>
      <c r="AH22" s="358"/>
      <c r="AI22" s="358"/>
      <c r="AY22" s="358"/>
      <c r="AZ22" s="358"/>
      <c r="BA22" s="358"/>
    </row>
    <row r="23" spans="2:53" ht="36.75" customHeight="1">
      <c r="B23" s="376" t="s">
        <v>278</v>
      </c>
      <c r="C23" s="377"/>
      <c r="D23" s="170" t="s">
        <v>53</v>
      </c>
      <c r="E23" s="170" t="s">
        <v>111</v>
      </c>
      <c r="F23" s="171" t="s">
        <v>60</v>
      </c>
      <c r="H23" s="17">
        <v>4</v>
      </c>
      <c r="I23" s="241" t="str">
        <f t="shared" si="14"/>
        <v>城南</v>
      </c>
      <c r="J23" s="242" t="str">
        <f t="shared" si="15"/>
        <v>呉青山</v>
      </c>
      <c r="K23" s="149"/>
      <c r="L23" s="145"/>
      <c r="M23" s="146"/>
      <c r="N23" s="146"/>
      <c r="O23" s="204"/>
      <c r="P23" s="148"/>
      <c r="Q23" s="148"/>
      <c r="AG23" s="358"/>
      <c r="AH23" s="358"/>
      <c r="AI23" s="358"/>
      <c r="AY23" s="358"/>
      <c r="AZ23" s="358"/>
      <c r="BA23" s="358"/>
    </row>
    <row r="24" spans="2:53" ht="36.75" customHeight="1">
      <c r="B24" s="386" t="s">
        <v>279</v>
      </c>
      <c r="C24" s="387"/>
      <c r="D24" s="166" t="s">
        <v>54</v>
      </c>
      <c r="E24" s="166" t="s">
        <v>57</v>
      </c>
      <c r="F24" s="167" t="s">
        <v>61</v>
      </c>
      <c r="H24" s="17">
        <v>5</v>
      </c>
      <c r="I24" s="241" t="str">
        <f t="shared" si="14"/>
        <v>徳島市立</v>
      </c>
      <c r="J24" s="242" t="str">
        <f t="shared" si="15"/>
        <v>高松商業Ａ</v>
      </c>
      <c r="K24" s="149"/>
      <c r="L24" s="145"/>
      <c r="M24" s="146"/>
      <c r="N24" s="146"/>
      <c r="O24" s="202"/>
      <c r="P24" s="162"/>
      <c r="Q24" s="203"/>
      <c r="AG24" s="358"/>
      <c r="AH24" s="358"/>
      <c r="AI24" s="358"/>
      <c r="AY24" s="358"/>
      <c r="AZ24" s="358"/>
      <c r="BA24" s="358"/>
    </row>
    <row r="25" spans="2:53" ht="36.75" customHeight="1" thickBot="1">
      <c r="B25" s="378" t="s">
        <v>280</v>
      </c>
      <c r="C25" s="379"/>
      <c r="D25" s="172" t="s">
        <v>55</v>
      </c>
      <c r="E25" s="172" t="s">
        <v>112</v>
      </c>
      <c r="F25" s="173" t="s">
        <v>62</v>
      </c>
      <c r="H25" s="18">
        <v>6</v>
      </c>
      <c r="I25" s="246" t="str">
        <f t="shared" si="14"/>
        <v>和歌山商業</v>
      </c>
      <c r="J25" s="247" t="str">
        <f t="shared" si="15"/>
        <v>鹿児島女Ｂ</v>
      </c>
      <c r="K25" s="149"/>
      <c r="L25" s="145"/>
      <c r="M25" s="146"/>
      <c r="N25" s="146"/>
      <c r="O25" s="149"/>
      <c r="P25" s="149"/>
      <c r="Q25" s="149"/>
      <c r="AG25" s="358"/>
      <c r="AH25" s="358"/>
      <c r="AI25" s="358"/>
      <c r="AY25" s="358"/>
      <c r="AZ25" s="358"/>
      <c r="BA25" s="358"/>
    </row>
    <row r="26" spans="15:53" ht="36.75" customHeight="1">
      <c r="O26" s="149"/>
      <c r="P26" s="149"/>
      <c r="Q26" s="149"/>
      <c r="AG26" s="358"/>
      <c r="AH26" s="358"/>
      <c r="AI26" s="358"/>
      <c r="AY26" s="358"/>
      <c r="AZ26" s="358"/>
      <c r="BA26" s="358"/>
    </row>
    <row r="27" spans="15:35" ht="36.75" customHeight="1">
      <c r="O27" s="149"/>
      <c r="P27" s="149"/>
      <c r="Q27" s="149"/>
      <c r="AG27" s="358"/>
      <c r="AH27" s="358"/>
      <c r="AI27" s="358"/>
    </row>
    <row r="28" spans="15:53" ht="36.75" customHeight="1">
      <c r="O28" s="149"/>
      <c r="P28" s="149"/>
      <c r="Q28" s="149"/>
      <c r="AG28" s="358"/>
      <c r="AH28" s="358"/>
      <c r="AI28" s="358"/>
      <c r="AY28" s="358"/>
      <c r="AZ28" s="358"/>
      <c r="BA28" s="358"/>
    </row>
    <row r="29" spans="15:53" ht="36.75" customHeight="1">
      <c r="O29" s="149"/>
      <c r="P29" s="149"/>
      <c r="Q29" s="149"/>
      <c r="AY29" s="358"/>
      <c r="AZ29" s="358"/>
      <c r="BA29" s="358"/>
    </row>
    <row r="30" spans="15:53" ht="36.75" customHeight="1">
      <c r="O30" s="149"/>
      <c r="P30" s="149"/>
      <c r="Q30" s="149"/>
      <c r="AG30" s="358"/>
      <c r="AH30" s="358"/>
      <c r="AI30" s="358"/>
      <c r="AY30" s="358"/>
      <c r="AZ30" s="358"/>
      <c r="BA30" s="358"/>
    </row>
    <row r="31" spans="15:53" ht="36.75" customHeight="1">
      <c r="O31" s="149"/>
      <c r="P31" s="149"/>
      <c r="Q31" s="149"/>
      <c r="AG31" s="358"/>
      <c r="AH31" s="358"/>
      <c r="AI31" s="358"/>
      <c r="AY31" s="358"/>
      <c r="AZ31" s="358"/>
      <c r="BA31" s="358"/>
    </row>
    <row r="32" spans="15:53" ht="36.75" customHeight="1">
      <c r="O32" s="149"/>
      <c r="P32" s="149"/>
      <c r="Q32" s="149"/>
      <c r="AG32" s="358"/>
      <c r="AH32" s="358"/>
      <c r="AI32" s="358"/>
      <c r="AY32" s="358"/>
      <c r="AZ32" s="358"/>
      <c r="BA32" s="358"/>
    </row>
    <row r="33" spans="33:53" ht="36.75" customHeight="1">
      <c r="AG33" s="358"/>
      <c r="AH33" s="358"/>
      <c r="AI33" s="358"/>
      <c r="AY33" s="358"/>
      <c r="AZ33" s="358"/>
      <c r="BA33" s="358"/>
    </row>
    <row r="34" spans="15:53" ht="36.75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6.75" customHeight="1">
      <c r="O35" s="358"/>
      <c r="P35" s="358"/>
      <c r="Q35" s="358"/>
      <c r="AY35" s="358"/>
      <c r="AZ35" s="358"/>
      <c r="BA35" s="358"/>
    </row>
    <row r="36" spans="15:35" ht="36.75" customHeight="1">
      <c r="O36" s="358"/>
      <c r="P36" s="358"/>
      <c r="Q36" s="358"/>
      <c r="AG36" s="358"/>
      <c r="AH36" s="358"/>
      <c r="AI36" s="358"/>
    </row>
    <row r="37" spans="15:53" ht="36.75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6.75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6.75" customHeight="1">
      <c r="AG39" s="358"/>
      <c r="AH39" s="358"/>
      <c r="AI39" s="358"/>
      <c r="AY39" s="358"/>
      <c r="AZ39" s="358"/>
      <c r="BA39" s="358"/>
    </row>
    <row r="40" spans="15:53" ht="36.75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6.75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6.75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6.75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6.75" customHeight="1">
      <c r="O44" s="358"/>
      <c r="P44" s="358"/>
      <c r="Q44" s="358"/>
      <c r="AY44" s="358"/>
      <c r="AZ44" s="358"/>
      <c r="BA44" s="358"/>
    </row>
    <row r="45" spans="15:35" ht="36.75" customHeight="1">
      <c r="O45" s="358"/>
      <c r="P45" s="358"/>
      <c r="Q45" s="358"/>
      <c r="AG45" s="358"/>
      <c r="AH45" s="358"/>
      <c r="AI45" s="358"/>
    </row>
    <row r="46" spans="15:53" ht="36.75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6.75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6.75" customHeight="1">
      <c r="AG48" s="358"/>
      <c r="AH48" s="358"/>
      <c r="AI48" s="358"/>
      <c r="AY48" s="358"/>
      <c r="AZ48" s="358"/>
      <c r="BA48" s="358"/>
    </row>
    <row r="49" spans="15:53" ht="36.75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6.75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6.75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6.75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6.75" customHeight="1">
      <c r="O53" s="358"/>
      <c r="P53" s="358"/>
      <c r="Q53" s="358"/>
      <c r="AY53" s="358"/>
      <c r="AZ53" s="358"/>
      <c r="BA53" s="358"/>
    </row>
    <row r="70" spans="15:39" ht="36.75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6.75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6.75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6.75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6.75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6.75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6.75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6.75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6.75" customHeight="1">
      <c r="AG78" s="358"/>
      <c r="AH78" s="358"/>
      <c r="AI78" s="358"/>
      <c r="AK78" s="358"/>
      <c r="AL78" s="358"/>
      <c r="AM78" s="358"/>
    </row>
    <row r="79" spans="15:39" ht="36.75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6.75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6.75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6.75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6.75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6.75" customHeight="1">
      <c r="AK84" s="358"/>
      <c r="AL84" s="358"/>
      <c r="AM84" s="358"/>
    </row>
    <row r="85" spans="37:39" ht="36.75" customHeight="1">
      <c r="AK85" s="358"/>
      <c r="AL85" s="358"/>
      <c r="AM85" s="358"/>
    </row>
    <row r="86" spans="37:39" ht="36.75" customHeight="1">
      <c r="AK86" s="358"/>
      <c r="AL86" s="358"/>
      <c r="AM86" s="358"/>
    </row>
    <row r="87" spans="37:39" ht="36.75" customHeight="1">
      <c r="AK87" s="358"/>
      <c r="AL87" s="358"/>
      <c r="AM87" s="358"/>
    </row>
    <row r="88" spans="37:39" ht="36.75" customHeight="1">
      <c r="AK88" s="358"/>
      <c r="AL88" s="358"/>
      <c r="AM88" s="358"/>
    </row>
    <row r="89" spans="37:39" ht="36.75" customHeight="1">
      <c r="AK89" s="358"/>
      <c r="AL89" s="358"/>
      <c r="AM89" s="358"/>
    </row>
  </sheetData>
  <sheetProtection/>
  <mergeCells count="39">
    <mergeCell ref="D18:P18"/>
    <mergeCell ref="B15:C15"/>
    <mergeCell ref="B16:C16"/>
    <mergeCell ref="B17:C17"/>
    <mergeCell ref="A1:B1"/>
    <mergeCell ref="C1:D1"/>
    <mergeCell ref="A3:B3"/>
    <mergeCell ref="B13:C13"/>
    <mergeCell ref="B4:C4"/>
    <mergeCell ref="B5:C5"/>
    <mergeCell ref="B6:C6"/>
    <mergeCell ref="B7:C7"/>
    <mergeCell ref="B8:C8"/>
    <mergeCell ref="B9:C9"/>
    <mergeCell ref="B25:C25"/>
    <mergeCell ref="B19:C19"/>
    <mergeCell ref="B20:C20"/>
    <mergeCell ref="B24:C24"/>
    <mergeCell ref="B21:C21"/>
    <mergeCell ref="B22:C22"/>
    <mergeCell ref="A11:B11"/>
    <mergeCell ref="B12:C12"/>
    <mergeCell ref="B14:C14"/>
    <mergeCell ref="B23:C23"/>
    <mergeCell ref="O49:Q53"/>
    <mergeCell ref="AG21:AI28"/>
    <mergeCell ref="AG30:AI34"/>
    <mergeCell ref="AG36:AI43"/>
    <mergeCell ref="AG45:AI52"/>
    <mergeCell ref="O34:Q38"/>
    <mergeCell ref="O40:Q47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F3:F7 F10:F15 C3:C17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E12:I12 I13 I15 F13:G13 H14"/>
  </dataValidation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9" r:id="rId1"/>
  <headerFooter alignWithMargins="0">
    <oddFooter>&amp;C&amp;"ＭＳ 明朝,標準"－33－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A89"/>
  <sheetViews>
    <sheetView view="pageBreakPreview" zoomScale="60" workbookViewId="0" topLeftCell="A1">
      <selection activeCell="L10" sqref="L10:Q10"/>
    </sheetView>
  </sheetViews>
  <sheetFormatPr defaultColWidth="9.00390625" defaultRowHeight="36.75" customHeight="1"/>
  <cols>
    <col min="1" max="1" width="6.375" style="24" bestFit="1" customWidth="1"/>
    <col min="2" max="2" width="4.625" style="24" customWidth="1"/>
    <col min="3" max="10" width="10.625" style="24" customWidth="1"/>
    <col min="11" max="11" width="5.625" style="24" customWidth="1"/>
    <col min="12" max="12" width="10.625" style="24" hidden="1" customWidth="1"/>
    <col min="13" max="13" width="5.625" style="24" hidden="1" customWidth="1"/>
    <col min="14" max="15" width="7.00390625" style="24" hidden="1" customWidth="1"/>
    <col min="16" max="16" width="5.625" style="24" customWidth="1"/>
    <col min="17" max="17" width="7.125" style="25" customWidth="1"/>
    <col min="18" max="19" width="5.625" style="24" customWidth="1"/>
    <col min="20" max="20" width="9.125" style="24" bestFit="1" customWidth="1"/>
    <col min="21" max="16384" width="9.00390625" style="24" customWidth="1"/>
  </cols>
  <sheetData>
    <row r="1" spans="1:19" s="1" customFormat="1" ht="36.75" customHeight="1">
      <c r="A1" s="388" t="s">
        <v>7</v>
      </c>
      <c r="B1" s="388"/>
      <c r="C1" s="388" t="s">
        <v>8</v>
      </c>
      <c r="D1" s="388"/>
      <c r="E1" s="22" t="s">
        <v>113</v>
      </c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5"/>
      <c r="R1" s="24"/>
      <c r="S1" s="24"/>
    </row>
    <row r="2" spans="1:19" s="1" customFormat="1" ht="36.75" customHeight="1" thickBot="1">
      <c r="A2" s="21"/>
      <c r="B2" s="21"/>
      <c r="C2" s="21"/>
      <c r="D2" s="21"/>
      <c r="E2" s="26"/>
      <c r="F2" s="27"/>
      <c r="G2" s="27"/>
      <c r="H2" s="27"/>
      <c r="I2" s="27"/>
      <c r="J2" s="23"/>
      <c r="K2" s="23"/>
      <c r="L2" s="23"/>
      <c r="M2" s="23"/>
      <c r="N2" s="24"/>
      <c r="O2" s="24"/>
      <c r="P2" s="24"/>
      <c r="Q2" s="25"/>
      <c r="R2" s="24"/>
      <c r="S2" s="24"/>
    </row>
    <row r="3" spans="1:16" ht="36.75" customHeight="1" thickBot="1">
      <c r="A3" s="393" t="s">
        <v>149</v>
      </c>
      <c r="B3" s="394"/>
      <c r="C3" s="127" t="s">
        <v>281</v>
      </c>
      <c r="D3" s="51" t="str">
        <f>IF(B4="","",B4)</f>
        <v>柳井商工</v>
      </c>
      <c r="E3" s="52" t="str">
        <f>IF(B5="","",B5)</f>
        <v>興陽</v>
      </c>
      <c r="F3" s="52" t="str">
        <f>IF(B6="","",B6)</f>
        <v>小倉西Ａ</v>
      </c>
      <c r="G3" s="51" t="str">
        <f>IF(B7="","",B7)</f>
        <v>佐賀商</v>
      </c>
      <c r="H3" s="51" t="str">
        <f>IF(B8="","",B8)</f>
        <v>金光学園</v>
      </c>
      <c r="I3" s="51" t="str">
        <f>IF(B9="","",B9)</f>
        <v>萩光塩学院</v>
      </c>
      <c r="J3" s="53" t="s">
        <v>9</v>
      </c>
      <c r="K3" s="54" t="s">
        <v>10</v>
      </c>
      <c r="L3" s="55" t="s">
        <v>11</v>
      </c>
      <c r="M3" s="56" t="s">
        <v>12</v>
      </c>
      <c r="N3" s="56" t="s">
        <v>13</v>
      </c>
      <c r="O3" s="56" t="s">
        <v>14</v>
      </c>
      <c r="P3" s="57" t="s">
        <v>15</v>
      </c>
    </row>
    <row r="4" spans="1:17" ht="36.75" customHeight="1">
      <c r="A4" s="58" t="s">
        <v>290</v>
      </c>
      <c r="B4" s="368" t="str">
        <f>IF('決勝ﾘｰｸﾞ順位'!D16="","",'決勝ﾘｰｸﾞ順位'!D16)</f>
        <v>柳井商工</v>
      </c>
      <c r="C4" s="369"/>
      <c r="D4" s="183"/>
      <c r="E4" s="273" t="s">
        <v>399</v>
      </c>
      <c r="F4" s="273" t="s">
        <v>406</v>
      </c>
      <c r="G4" s="270" t="s">
        <v>394</v>
      </c>
      <c r="H4" s="262" t="s">
        <v>403</v>
      </c>
      <c r="I4" s="75" t="s">
        <v>446</v>
      </c>
      <c r="J4" s="33" t="str">
        <f aca="true" t="shared" si="0" ref="J4:J9">IF(SUM(L4:M4)=0,"/",N4+L4&amp;"/"&amp;O4+M4)</f>
        <v>4/1</v>
      </c>
      <c r="K4" s="34">
        <f aca="true" t="shared" si="1" ref="K4:K9">IF(SUM(L4:O4)=0,"",N4*2+M4+L4*2)</f>
        <v>9</v>
      </c>
      <c r="L4" s="35">
        <f aca="true" t="shared" si="2" ref="L4:L9">IF(LEFT(F4,1)="3",1,0)+IF(LEFT(E4,1)="3",1,0)+IF(LEFT(G4,1)="3",1,0)+IF(LEFT(H4,1)="3",1,0)+IF(LEFT(I4,1)="3",1,0)+IF(LEFT(D4,1)="3",1,0)</f>
        <v>4</v>
      </c>
      <c r="M4" s="36">
        <f aca="true" t="shared" si="3" ref="M4:M9">IF(RIGHT(F4,1)="3",1,0)+IF(RIGHT(E4,1)="3",1,0)+IF(RIGHT(G4,1)="3",1,0)+IF(RIGHT(H4,1)="3",1,0)+IF(RIGHT(I4,1)="3",1,0)+IF(RIGHT(D4,1)="3",1,0)</f>
        <v>1</v>
      </c>
      <c r="N4" s="37">
        <f aca="true" t="shared" si="4" ref="N4:N9">IF(LEFT(F4,1)="W",1,0)+IF(LEFT(E4,1)="W",1,0)+IF(LEFT(G4,1)="W",1,0)+IF(LEFT(H4,1)="W",1,0)+IF(LEFT(I4,1)="W",1,0)+IF(LEFT(D4,1)="W",1,0)</f>
        <v>0</v>
      </c>
      <c r="O4" s="37">
        <f aca="true" t="shared" si="5" ref="O4:O9">IF(LEFT(F4,1)="L",1,0)+IF(LEFT(E4,1)="L",1,0)+IF(LEFT(G4,1)="L",1,0)+IF(LEFT(H4,1)="L",1,0)+IF(LEFT(I4,1)="L",1,0)+IF(LEFT(D4,1)="L",1,0)</f>
        <v>0</v>
      </c>
      <c r="P4" s="59">
        <v>2</v>
      </c>
      <c r="Q4" s="25" t="str">
        <f aca="true" t="shared" si="6" ref="Q4:Q9">B4</f>
        <v>柳井商工</v>
      </c>
    </row>
    <row r="5" spans="1:17" ht="36.75" customHeight="1">
      <c r="A5" s="60" t="s">
        <v>291</v>
      </c>
      <c r="B5" s="389" t="str">
        <f>IF('決勝ﾘｰｸﾞ順位'!D17="","",'決勝ﾘｰｸﾞ順位'!D17)</f>
        <v>興陽</v>
      </c>
      <c r="C5" s="390"/>
      <c r="D5" s="275" t="str">
        <f>IF(LEFT(E4,1)="W","L W/O",IF(LEFT(E4,1)="L","W W/O",IF(E4="-","-",RIGHT(E4,1)&amp;"-"&amp;LEFT(E4,1))))</f>
        <v>0-3</v>
      </c>
      <c r="E5" s="38"/>
      <c r="F5" s="274" t="s">
        <v>404</v>
      </c>
      <c r="G5" s="184" t="s">
        <v>442</v>
      </c>
      <c r="H5" s="78" t="s">
        <v>449</v>
      </c>
      <c r="I5" s="184" t="s">
        <v>446</v>
      </c>
      <c r="J5" s="39" t="str">
        <f t="shared" si="0"/>
        <v>2/3</v>
      </c>
      <c r="K5" s="40">
        <f t="shared" si="1"/>
        <v>7</v>
      </c>
      <c r="L5" s="35">
        <f t="shared" si="2"/>
        <v>2</v>
      </c>
      <c r="M5" s="36">
        <f t="shared" si="3"/>
        <v>3</v>
      </c>
      <c r="N5" s="37">
        <f t="shared" si="4"/>
        <v>0</v>
      </c>
      <c r="O5" s="37">
        <f t="shared" si="5"/>
        <v>0</v>
      </c>
      <c r="P5" s="61">
        <f>IF(SUM(L5:O5)=0,"",RANK(K5,K4:K9,0))</f>
        <v>4</v>
      </c>
      <c r="Q5" s="25" t="str">
        <f t="shared" si="6"/>
        <v>興陽</v>
      </c>
    </row>
    <row r="6" spans="1:17" ht="36.75" customHeight="1">
      <c r="A6" s="76" t="s">
        <v>292</v>
      </c>
      <c r="B6" s="370" t="str">
        <f>IF('決勝ﾘｰｸﾞ順位'!D18="","",'決勝ﾘｰｸﾞ順位'!D18)</f>
        <v>小倉西Ａ</v>
      </c>
      <c r="C6" s="371"/>
      <c r="D6" s="276" t="str">
        <f>IF(LEFT(F4,1)="W","L W/O",IF(LEFT(F4,1)="L","W W/O",IF(F4="-","-",RIGHT(F4,1)&amp;"-"&amp;LEFT(F4,1))))</f>
        <v>1-3</v>
      </c>
      <c r="E6" s="275" t="str">
        <f>IF(LEFT(F5,1)="W","L W/O",IF(LEFT(F5,1)="L","W W/O",IF(F5="-","-",RIGHT(F5,1)&amp;"-"&amp;LEFT(F5,1))))</f>
        <v>0-3</v>
      </c>
      <c r="F6" s="77"/>
      <c r="G6" s="78" t="s">
        <v>442</v>
      </c>
      <c r="H6" s="184" t="s">
        <v>442</v>
      </c>
      <c r="I6" s="78" t="s">
        <v>394</v>
      </c>
      <c r="J6" s="79" t="str">
        <f t="shared" si="0"/>
        <v>1/4</v>
      </c>
      <c r="K6" s="80">
        <f t="shared" si="1"/>
        <v>6</v>
      </c>
      <c r="L6" s="81">
        <f t="shared" si="2"/>
        <v>1</v>
      </c>
      <c r="M6" s="45">
        <f t="shared" si="3"/>
        <v>4</v>
      </c>
      <c r="N6" s="82">
        <f t="shared" si="4"/>
        <v>0</v>
      </c>
      <c r="O6" s="82">
        <f t="shared" si="5"/>
        <v>0</v>
      </c>
      <c r="P6" s="83">
        <f>IF(SUM(L6:O6)=0,"",RANK(K6,K4:K9,0))</f>
        <v>5</v>
      </c>
      <c r="Q6" s="25" t="str">
        <f t="shared" si="6"/>
        <v>小倉西Ａ</v>
      </c>
    </row>
    <row r="7" spans="1:17" ht="36.75" customHeight="1">
      <c r="A7" s="76" t="s">
        <v>293</v>
      </c>
      <c r="B7" s="370" t="str">
        <f>IF('決勝ﾘｰｸﾞ順位'!E16="","",'決勝ﾘｰｸﾞ順位'!E16)</f>
        <v>佐賀商</v>
      </c>
      <c r="C7" s="371"/>
      <c r="D7" s="263" t="str">
        <f>IF(LEFT(G4,1)="W","L W/O",IF(LEFT(G4,1)="L","W W/O",IF(G4="-","-",RIGHT(G4,1)&amp;"-"&amp;LEFT(G4,1))))</f>
        <v>1-3</v>
      </c>
      <c r="E7" s="185" t="str">
        <f>IF(LEFT(G5,1)="W","L W/O",IF(LEFT(G5,1)="L","W W/O",IF(G5="-","-",RIGHT(G5,1)&amp;"-"&amp;LEFT(G5,1))))</f>
        <v>3-1</v>
      </c>
      <c r="F7" s="78" t="str">
        <f>IF(LEFT(G6,1)="W","L W/O",IF(LEFT(G6,1)="L","W W/O",IF(G6="-","-",RIGHT(G6,1)&amp;"-"&amp;LEFT(G6,1))))</f>
        <v>3-1</v>
      </c>
      <c r="G7" s="77"/>
      <c r="H7" s="281" t="s">
        <v>406</v>
      </c>
      <c r="I7" s="278" t="s">
        <v>406</v>
      </c>
      <c r="J7" s="79" t="str">
        <f t="shared" si="0"/>
        <v>4/1</v>
      </c>
      <c r="K7" s="80">
        <f t="shared" si="1"/>
        <v>9</v>
      </c>
      <c r="L7" s="128">
        <f t="shared" si="2"/>
        <v>4</v>
      </c>
      <c r="M7" s="129">
        <f t="shared" si="3"/>
        <v>1</v>
      </c>
      <c r="N7" s="130">
        <f t="shared" si="4"/>
        <v>0</v>
      </c>
      <c r="O7" s="130">
        <f t="shared" si="5"/>
        <v>0</v>
      </c>
      <c r="P7" s="83">
        <f>IF(SUM(L7:O7)=0,"",RANK(K7,K4:K9,0))</f>
        <v>1</v>
      </c>
      <c r="Q7" s="25" t="str">
        <f t="shared" si="6"/>
        <v>佐賀商</v>
      </c>
    </row>
    <row r="8" spans="1:17" ht="36.75" customHeight="1">
      <c r="A8" s="60" t="s">
        <v>294</v>
      </c>
      <c r="B8" s="389" t="str">
        <f>IF('決勝ﾘｰｸﾞ順位'!E17="","",'決勝ﾘｰｸﾞ順位'!E17)</f>
        <v>金光学園</v>
      </c>
      <c r="C8" s="390"/>
      <c r="D8" s="271" t="str">
        <f>IF(LEFT(H4,1)="W","L W/O",IF(LEFT(H4,1)="L","W W/O",IF(H4="-","-",RIGHT(H4,1)&amp;"-"&amp;LEFT(H4,1))))</f>
        <v>3-1</v>
      </c>
      <c r="E8" s="185" t="str">
        <f>IF(LEFT(H5,1)="W","L W/O",IF(LEFT(H5,1)="L","W W/O",IF(H5="-","-",RIGHT(H5,1)&amp;"-"&amp;LEFT(H5,1))))</f>
        <v>3-0</v>
      </c>
      <c r="F8" s="185" t="str">
        <f>IF(LEFT(H6,1)="W","L W/O",IF(LEFT(H6,1)="L","W W/O",IF(H6="-","-",RIGHT(H6,1)&amp;"-"&amp;LEFT(H6,1))))</f>
        <v>3-1</v>
      </c>
      <c r="G8" s="285" t="str">
        <f>IF(LEFT(H7,1)="W","L W/O",IF(LEFT(H7,1)="L","W W/O",IF(H7="-","-",RIGHT(H7,1)&amp;"-"&amp;LEFT(H7,1))))</f>
        <v>1-3</v>
      </c>
      <c r="H8" s="38"/>
      <c r="I8" s="277" t="s">
        <v>406</v>
      </c>
      <c r="J8" s="39" t="str">
        <f t="shared" si="0"/>
        <v>4/1</v>
      </c>
      <c r="K8" s="40">
        <f t="shared" si="1"/>
        <v>9</v>
      </c>
      <c r="L8" s="135">
        <f t="shared" si="2"/>
        <v>4</v>
      </c>
      <c r="M8" s="136">
        <f t="shared" si="3"/>
        <v>1</v>
      </c>
      <c r="N8" s="137">
        <f t="shared" si="4"/>
        <v>0</v>
      </c>
      <c r="O8" s="137">
        <f t="shared" si="5"/>
        <v>0</v>
      </c>
      <c r="P8" s="61">
        <v>3</v>
      </c>
      <c r="Q8" s="25" t="str">
        <f t="shared" si="6"/>
        <v>金光学園</v>
      </c>
    </row>
    <row r="9" spans="1:17" ht="36.75" customHeight="1" thickBot="1">
      <c r="A9" s="131" t="s">
        <v>295</v>
      </c>
      <c r="B9" s="391" t="str">
        <f>IF('決勝ﾘｰｸﾞ順位'!E18="","",'決勝ﾘｰｸﾞ順位'!E18)</f>
        <v>萩光塩学院</v>
      </c>
      <c r="C9" s="392"/>
      <c r="D9" s="186" t="str">
        <f>IF(LEFT(I4,1)="W","L W/O",IF(LEFT(I4,1)="L","W W/O",IF(I4="-","-",RIGHT(I4,1)&amp;"-"&amp;LEFT(I4,1))))</f>
        <v>1-3</v>
      </c>
      <c r="E9" s="176" t="str">
        <f>IF(LEFT(I5,1)="W","L W/O",IF(LEFT(I5,1)="L","W W/O",IF(I5="-","-",RIGHT(I5,1)&amp;"-"&amp;LEFT(I5,1))))</f>
        <v>1-3</v>
      </c>
      <c r="F9" s="176" t="str">
        <f>IF(LEFT(I6,1)="W","L W/O",IF(LEFT(I6,1)="L","W W/O",IF(I6="-","-",RIGHT(I6,1)&amp;"-"&amp;LEFT(I6,1))))</f>
        <v>1-3</v>
      </c>
      <c r="G9" s="279" t="str">
        <f>IF(LEFT(I7,1)="W","L W/O",IF(LEFT(I7,1)="L","W W/O",IF(I7="-","-",RIGHT(I7,1)&amp;"-"&amp;LEFT(I7,1))))</f>
        <v>1-3</v>
      </c>
      <c r="H9" s="280" t="str">
        <f>IF(LEFT(I8,1)="W","L W/O",IF(LEFT(I8,1)="L","W W/O",IF(I8="-","-",RIGHT(I8,1)&amp;"-"&amp;LEFT(I8,1))))</f>
        <v>1-3</v>
      </c>
      <c r="I9" s="63"/>
      <c r="J9" s="132" t="str">
        <f t="shared" si="0"/>
        <v>0/5</v>
      </c>
      <c r="K9" s="133">
        <f t="shared" si="1"/>
        <v>5</v>
      </c>
      <c r="L9" s="66">
        <f t="shared" si="2"/>
        <v>0</v>
      </c>
      <c r="M9" s="67">
        <f t="shared" si="3"/>
        <v>5</v>
      </c>
      <c r="N9" s="68">
        <f t="shared" si="4"/>
        <v>0</v>
      </c>
      <c r="O9" s="68">
        <f t="shared" si="5"/>
        <v>0</v>
      </c>
      <c r="P9" s="134">
        <f>IF(SUM(L9:O9)=0,"",RANK(K9,K4:K9,0))</f>
        <v>6</v>
      </c>
      <c r="Q9" s="25" t="str">
        <f t="shared" si="6"/>
        <v>萩光塩学院</v>
      </c>
    </row>
    <row r="10" spans="1:17" s="29" customFormat="1" ht="36.75" customHeight="1" thickBot="1">
      <c r="A10" s="28"/>
      <c r="B10" s="41"/>
      <c r="C10" s="41"/>
      <c r="D10" s="42"/>
      <c r="E10" s="42"/>
      <c r="F10" s="43"/>
      <c r="G10" s="43"/>
      <c r="H10" s="43"/>
      <c r="I10" s="43"/>
      <c r="J10" s="44"/>
      <c r="K10" s="44"/>
      <c r="L10" s="45"/>
      <c r="M10" s="45"/>
      <c r="N10" s="45"/>
      <c r="O10" s="45"/>
      <c r="P10" s="44"/>
      <c r="Q10" s="30"/>
    </row>
    <row r="11" spans="1:16" ht="36.75" customHeight="1" thickBot="1">
      <c r="A11" s="393" t="s">
        <v>150</v>
      </c>
      <c r="B11" s="394"/>
      <c r="C11" s="127" t="s">
        <v>282</v>
      </c>
      <c r="D11" s="51" t="str">
        <f>IF(B12="","",B12)</f>
        <v>玉名女子</v>
      </c>
      <c r="E11" s="52" t="str">
        <f>IF(B13="","",B13)</f>
        <v>早鞆</v>
      </c>
      <c r="F11" s="52" t="str">
        <f>IF(B14="","",B14)</f>
        <v>高松中央Ａ</v>
      </c>
      <c r="G11" s="51" t="str">
        <f>IF(B15="","",B15)</f>
        <v>岡山東商Ｂ</v>
      </c>
      <c r="H11" s="51" t="str">
        <f>IF(B16="","",B16)</f>
        <v>合同</v>
      </c>
      <c r="I11" s="51" t="str">
        <f>IF(B17="","",B17)</f>
        <v>川之石Ａ</v>
      </c>
      <c r="J11" s="53" t="s">
        <v>9</v>
      </c>
      <c r="K11" s="54" t="s">
        <v>10</v>
      </c>
      <c r="L11" s="55" t="s">
        <v>11</v>
      </c>
      <c r="M11" s="56" t="s">
        <v>12</v>
      </c>
      <c r="N11" s="56" t="s">
        <v>13</v>
      </c>
      <c r="O11" s="56" t="s">
        <v>14</v>
      </c>
      <c r="P11" s="57" t="s">
        <v>15</v>
      </c>
    </row>
    <row r="12" spans="1:17" ht="36.75" customHeight="1">
      <c r="A12" s="58" t="s">
        <v>296</v>
      </c>
      <c r="B12" s="368" t="str">
        <f>IF('決勝ﾘｰｸﾞ順位'!D19="","",'決勝ﾘｰｸﾞ順位'!D19)</f>
        <v>玉名女子</v>
      </c>
      <c r="C12" s="369"/>
      <c r="D12" s="183"/>
      <c r="E12" s="273" t="s">
        <v>398</v>
      </c>
      <c r="F12" s="273" t="s">
        <v>398</v>
      </c>
      <c r="G12" s="75" t="s">
        <v>400</v>
      </c>
      <c r="H12" s="184" t="s">
        <v>398</v>
      </c>
      <c r="I12" s="75" t="s">
        <v>441</v>
      </c>
      <c r="J12" s="33" t="str">
        <f aca="true" t="shared" si="7" ref="J12:J17">IF(SUM(L12:M12)=0,"/",N12+L12&amp;"/"&amp;O12+M12)</f>
        <v>4/1</v>
      </c>
      <c r="K12" s="34">
        <f aca="true" t="shared" si="8" ref="K12:K17">IF(SUM(L12:O12)=0,"",N12*2+M12+L12*2)</f>
        <v>9</v>
      </c>
      <c r="L12" s="35">
        <f aca="true" t="shared" si="9" ref="L12:L17">IF(LEFT(F12,1)="3",1,0)+IF(LEFT(E12,1)="3",1,0)+IF(LEFT(G12,1)="3",1,0)+IF(LEFT(H12,1)="3",1,0)+IF(LEFT(I12,1)="3",1,0)+IF(LEFT(D12,1)="3",1,0)</f>
        <v>4</v>
      </c>
      <c r="M12" s="36">
        <f aca="true" t="shared" si="10" ref="M12:M17">IF(RIGHT(F12,1)="3",1,0)+IF(RIGHT(E12,1)="3",1,0)+IF(RIGHT(G12,1)="3",1,0)+IF(RIGHT(H12,1)="3",1,0)+IF(RIGHT(I12,1)="3",1,0)+IF(RIGHT(D12,1)="3",1,0)</f>
        <v>1</v>
      </c>
      <c r="N12" s="37">
        <f aca="true" t="shared" si="11" ref="N12:N17">IF(LEFT(F12,1)="W",1,0)+IF(LEFT(E12,1)="W",1,0)+IF(LEFT(G12,1)="W",1,0)+IF(LEFT(H12,1)="W",1,0)+IF(LEFT(I12,1)="W",1,0)+IF(LEFT(D12,1)="W",1,0)</f>
        <v>0</v>
      </c>
      <c r="O12" s="37">
        <f aca="true" t="shared" si="12" ref="O12:O17">IF(LEFT(F12,1)="L",1,0)+IF(LEFT(E12,1)="L",1,0)+IF(LEFT(G12,1)="L",1,0)+IF(LEFT(H12,1)="L",1,0)+IF(LEFT(I12,1)="L",1,0)+IF(LEFT(D12,1)="L",1,0)</f>
        <v>0</v>
      </c>
      <c r="P12" s="59">
        <f>IF(SUM(L12:O12)=0,"",RANK(K12,K12:K17,0))</f>
        <v>1</v>
      </c>
      <c r="Q12" s="25" t="str">
        <f aca="true" t="shared" si="13" ref="Q12:Q17">B12</f>
        <v>玉名女子</v>
      </c>
    </row>
    <row r="13" spans="1:17" ht="36.75" customHeight="1">
      <c r="A13" s="60" t="s">
        <v>285</v>
      </c>
      <c r="B13" s="389" t="str">
        <f>IF('決勝ﾘｰｸﾞ順位'!F15="","",'決勝ﾘｰｸﾞ順位'!F15)</f>
        <v>早鞆</v>
      </c>
      <c r="C13" s="390"/>
      <c r="D13" s="275" t="str">
        <f>IF(LEFT(E12,1)="W","L W/O",IF(LEFT(E12,1)="L","W W/O",IF(E12="-","-",RIGHT(E12,1)&amp;"-"&amp;LEFT(E12,1))))</f>
        <v>2-3</v>
      </c>
      <c r="E13" s="38"/>
      <c r="F13" s="286" t="s">
        <v>404</v>
      </c>
      <c r="G13" s="262" t="s">
        <v>445</v>
      </c>
      <c r="H13" s="78" t="s">
        <v>394</v>
      </c>
      <c r="I13" s="184" t="s">
        <v>442</v>
      </c>
      <c r="J13" s="39" t="str">
        <f t="shared" si="7"/>
        <v>3/2</v>
      </c>
      <c r="K13" s="40">
        <f t="shared" si="8"/>
        <v>8</v>
      </c>
      <c r="L13" s="35">
        <f t="shared" si="9"/>
        <v>3</v>
      </c>
      <c r="M13" s="36">
        <f t="shared" si="10"/>
        <v>2</v>
      </c>
      <c r="N13" s="37">
        <f t="shared" si="11"/>
        <v>0</v>
      </c>
      <c r="O13" s="37">
        <f t="shared" si="12"/>
        <v>0</v>
      </c>
      <c r="P13" s="61">
        <f>IF(SUM(L13:O13)=0,"",RANK(K13,K12:K17,0))</f>
        <v>2</v>
      </c>
      <c r="Q13" s="25" t="str">
        <f t="shared" si="13"/>
        <v>早鞆</v>
      </c>
    </row>
    <row r="14" spans="1:17" ht="36.75" customHeight="1">
      <c r="A14" s="76" t="s">
        <v>284</v>
      </c>
      <c r="B14" s="370" t="str">
        <f>IF('決勝ﾘｰｸﾞ順位'!F16="","",'決勝ﾘｰｸﾞ順位'!F16)</f>
        <v>高松中央Ａ</v>
      </c>
      <c r="C14" s="371"/>
      <c r="D14" s="276" t="str">
        <f>IF(LEFT(F12,1)="W","L W/O",IF(LEFT(F12,1)="L","W W/O",IF(F12="-","-",RIGHT(F12,1)&amp;"-"&amp;LEFT(F12,1))))</f>
        <v>2-3</v>
      </c>
      <c r="E14" s="285" t="str">
        <f>IF(LEFT(F13,1)="W","L W/O",IF(LEFT(F13,1)="L","W W/O",IF(F13="-","-",RIGHT(F13,1)&amp;"-"&amp;LEFT(F13,1))))</f>
        <v>0-3</v>
      </c>
      <c r="F14" s="77"/>
      <c r="G14" s="268" t="s">
        <v>441</v>
      </c>
      <c r="H14" s="184" t="s">
        <v>446</v>
      </c>
      <c r="I14" s="78" t="s">
        <v>398</v>
      </c>
      <c r="J14" s="79" t="str">
        <f t="shared" si="7"/>
        <v>3/2</v>
      </c>
      <c r="K14" s="80">
        <f t="shared" si="8"/>
        <v>8</v>
      </c>
      <c r="L14" s="81">
        <f t="shared" si="9"/>
        <v>3</v>
      </c>
      <c r="M14" s="45">
        <f t="shared" si="10"/>
        <v>2</v>
      </c>
      <c r="N14" s="82">
        <f t="shared" si="11"/>
        <v>0</v>
      </c>
      <c r="O14" s="82">
        <f t="shared" si="12"/>
        <v>0</v>
      </c>
      <c r="P14" s="83">
        <v>3</v>
      </c>
      <c r="Q14" s="25" t="str">
        <f t="shared" si="13"/>
        <v>高松中央Ａ</v>
      </c>
    </row>
    <row r="15" spans="1:17" ht="36.75" customHeight="1">
      <c r="A15" s="76" t="s">
        <v>286</v>
      </c>
      <c r="B15" s="370" t="str">
        <f>IF('決勝ﾘｰｸﾞ順位'!E19="","",'決勝ﾘｰｸﾞ順位'!E19)</f>
        <v>岡山東商Ｂ</v>
      </c>
      <c r="C15" s="371"/>
      <c r="D15" s="185" t="str">
        <f>IF(LEFT(G12,1)="W","L W/O",IF(LEFT(G12,1)="L","W W/O",IF(G12="-","-",RIGHT(G12,1)&amp;"-"&amp;LEFT(G12,1))))</f>
        <v>3-2</v>
      </c>
      <c r="E15" s="263" t="str">
        <f>IF(LEFT(G13,1)="W","L W/O",IF(LEFT(G13,1)="L","W W/O",IF(G13="-","-",RIGHT(G13,1)&amp;"-"&amp;LEFT(G13,1))))</f>
        <v>2-3</v>
      </c>
      <c r="F15" s="268" t="str">
        <f>IF(LEFT(G14,1)="W","L W/O",IF(LEFT(G14,1)="L","W W/O",IF(G14="-","-",RIGHT(G14,1)&amp;"-"&amp;LEFT(G14,1))))</f>
        <v>0-3</v>
      </c>
      <c r="G15" s="77"/>
      <c r="H15" s="277" t="s">
        <v>399</v>
      </c>
      <c r="I15" s="278" t="s">
        <v>398</v>
      </c>
      <c r="J15" s="79" t="str">
        <f t="shared" si="7"/>
        <v>3/2</v>
      </c>
      <c r="K15" s="80">
        <f t="shared" si="8"/>
        <v>8</v>
      </c>
      <c r="L15" s="128">
        <f t="shared" si="9"/>
        <v>3</v>
      </c>
      <c r="M15" s="129">
        <f t="shared" si="10"/>
        <v>2</v>
      </c>
      <c r="N15" s="130">
        <f t="shared" si="11"/>
        <v>0</v>
      </c>
      <c r="O15" s="130">
        <f t="shared" si="12"/>
        <v>0</v>
      </c>
      <c r="P15" s="83">
        <v>4</v>
      </c>
      <c r="Q15" s="25" t="str">
        <f t="shared" si="13"/>
        <v>岡山東商Ｂ</v>
      </c>
    </row>
    <row r="16" spans="1:17" ht="36.75" customHeight="1">
      <c r="A16" s="60" t="s">
        <v>297</v>
      </c>
      <c r="B16" s="389" t="str">
        <f>IF('決勝ﾘｰｸﾞ順位'!G15="","",'決勝ﾘｰｸﾞ順位'!G15)</f>
        <v>合同</v>
      </c>
      <c r="C16" s="390"/>
      <c r="D16" s="175" t="str">
        <f>IF(LEFT(H12,1)="W","L W/O",IF(LEFT(H12,1)="L","W W/O",IF(H12="-","-",RIGHT(H12,1)&amp;"-"&amp;LEFT(H12,1))))</f>
        <v>2-3</v>
      </c>
      <c r="E16" s="185" t="str">
        <f>IF(LEFT(H13,1)="W","L W/O",IF(LEFT(H13,1)="L","W W/O",IF(H13="-","-",RIGHT(H13,1)&amp;"-"&amp;LEFT(H13,1))))</f>
        <v>1-3</v>
      </c>
      <c r="F16" s="185" t="str">
        <f>IF(LEFT(H14,1)="W","L W/O",IF(LEFT(H14,1)="L","W W/O",IF(H14="-","-",RIGHT(H14,1)&amp;"-"&amp;LEFT(H14,1))))</f>
        <v>1-3</v>
      </c>
      <c r="G16" s="275" t="str">
        <f>IF(LEFT(H15,1)="W","L W/O",IF(LEFT(H15,1)="L","W W/O",IF(H15="-","-",RIGHT(H15,1)&amp;"-"&amp;LEFT(H15,1))))</f>
        <v>0-3</v>
      </c>
      <c r="H16" s="38"/>
      <c r="I16" s="281" t="s">
        <v>404</v>
      </c>
      <c r="J16" s="39" t="str">
        <f t="shared" si="7"/>
        <v>1/4</v>
      </c>
      <c r="K16" s="40">
        <f t="shared" si="8"/>
        <v>6</v>
      </c>
      <c r="L16" s="135">
        <f t="shared" si="9"/>
        <v>1</v>
      </c>
      <c r="M16" s="136">
        <f t="shared" si="10"/>
        <v>4</v>
      </c>
      <c r="N16" s="137">
        <f t="shared" si="11"/>
        <v>0</v>
      </c>
      <c r="O16" s="137">
        <f t="shared" si="12"/>
        <v>0</v>
      </c>
      <c r="P16" s="61">
        <f>IF(SUM(L16:O16)=0,"",RANK(K16,K12:K17,0))</f>
        <v>5</v>
      </c>
      <c r="Q16" s="25" t="str">
        <f t="shared" si="13"/>
        <v>合同</v>
      </c>
    </row>
    <row r="17" spans="1:17" ht="36.75" customHeight="1" thickBot="1">
      <c r="A17" s="131" t="s">
        <v>298</v>
      </c>
      <c r="B17" s="391" t="str">
        <f>IF('決勝ﾘｰｸﾞ順位'!G16="","",'決勝ﾘｰｸﾞ順位'!G16)</f>
        <v>川之石Ａ</v>
      </c>
      <c r="C17" s="392"/>
      <c r="D17" s="186" t="str">
        <f>IF(LEFT(I12,1)="W","L W/O",IF(LEFT(I12,1)="L","W W/O",IF(I12="-","-",RIGHT(I12,1)&amp;"-"&amp;LEFT(I12,1))))</f>
        <v>0-3</v>
      </c>
      <c r="E17" s="176" t="str">
        <f>IF(LEFT(I13,1)="W","L W/O",IF(LEFT(I13,1)="L","W W/O",IF(I13="-","-",RIGHT(I13,1)&amp;"-"&amp;LEFT(I13,1))))</f>
        <v>3-1</v>
      </c>
      <c r="F17" s="176" t="str">
        <f>IF(LEFT(I14,1)="W","L W/O",IF(LEFT(I14,1)="L","W W/O",IF(I14="-","-",RIGHT(I14,1)&amp;"-"&amp;LEFT(I14,1))))</f>
        <v>2-3</v>
      </c>
      <c r="G17" s="279" t="str">
        <f>IF(LEFT(I15,1)="W","L W/O",IF(LEFT(I15,1)="L","W W/O",IF(I15="-","-",RIGHT(I15,1)&amp;"-"&amp;LEFT(I15,1))))</f>
        <v>2-3</v>
      </c>
      <c r="H17" s="282" t="str">
        <f>IF(LEFT(I16,1)="W","L W/O",IF(LEFT(I16,1)="L","W W/O",IF(I16="-","-",RIGHT(I16,1)&amp;"-"&amp;LEFT(I16,1))))</f>
        <v>0-3</v>
      </c>
      <c r="I17" s="63"/>
      <c r="J17" s="132" t="str">
        <f t="shared" si="7"/>
        <v>1/4</v>
      </c>
      <c r="K17" s="133">
        <f t="shared" si="8"/>
        <v>6</v>
      </c>
      <c r="L17" s="66">
        <f t="shared" si="9"/>
        <v>1</v>
      </c>
      <c r="M17" s="67">
        <f t="shared" si="10"/>
        <v>4</v>
      </c>
      <c r="N17" s="68">
        <f t="shared" si="11"/>
        <v>0</v>
      </c>
      <c r="O17" s="68">
        <f t="shared" si="12"/>
        <v>0</v>
      </c>
      <c r="P17" s="134">
        <v>6</v>
      </c>
      <c r="Q17" s="25" t="str">
        <f t="shared" si="13"/>
        <v>川之石Ａ</v>
      </c>
    </row>
    <row r="18" spans="1:17" s="29" customFormat="1" ht="36.75" customHeight="1" thickBot="1">
      <c r="A18" s="28"/>
      <c r="B18" s="41"/>
      <c r="C18" s="41"/>
      <c r="D18" s="372" t="s">
        <v>66</v>
      </c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0"/>
    </row>
    <row r="19" spans="2:53" ht="36.75" customHeight="1" thickBot="1">
      <c r="B19" s="380" t="s">
        <v>20</v>
      </c>
      <c r="C19" s="381"/>
      <c r="D19" s="124" t="s">
        <v>21</v>
      </c>
      <c r="E19" s="125" t="s">
        <v>22</v>
      </c>
      <c r="F19" s="126" t="s">
        <v>23</v>
      </c>
      <c r="H19" s="139"/>
      <c r="I19" s="188" t="s">
        <v>174</v>
      </c>
      <c r="J19" s="190" t="s">
        <v>175</v>
      </c>
      <c r="K19" s="148"/>
      <c r="L19" s="141"/>
      <c r="M19" s="142"/>
      <c r="N19" s="142"/>
      <c r="O19" s="204"/>
      <c r="P19" s="148"/>
      <c r="Q19" s="148"/>
      <c r="AY19" s="358"/>
      <c r="AZ19" s="358"/>
      <c r="BA19" s="358"/>
    </row>
    <row r="20" spans="2:53" ht="36.75" customHeight="1">
      <c r="B20" s="382" t="s">
        <v>30</v>
      </c>
      <c r="C20" s="383"/>
      <c r="D20" s="164" t="s">
        <v>77</v>
      </c>
      <c r="E20" s="164" t="s">
        <v>80</v>
      </c>
      <c r="F20" s="165" t="s">
        <v>85</v>
      </c>
      <c r="H20" s="140">
        <v>1</v>
      </c>
      <c r="I20" s="239" t="str">
        <f aca="true" t="shared" si="14" ref="I20:I25">IF(ISERROR(VLOOKUP(H20,$P$4:$Q$9,2,FALSE))=TRUE,"",VLOOKUP(H20,$P$4:$Q$9,2,FALSE))</f>
        <v>佐賀商</v>
      </c>
      <c r="J20" s="240" t="str">
        <f aca="true" t="shared" si="15" ref="J20:J25">IF(ISERROR(VLOOKUP(H20,$P$12:$Q$17,2,FALSE))=TRUE,"",VLOOKUP(H20,$P$12:$Q$17,2,FALSE))</f>
        <v>玉名女子</v>
      </c>
      <c r="K20" s="149"/>
      <c r="L20" s="143"/>
      <c r="M20" s="144"/>
      <c r="N20" s="144"/>
      <c r="O20" s="204"/>
      <c r="P20" s="148"/>
      <c r="Q20" s="148"/>
      <c r="AY20" s="358"/>
      <c r="AZ20" s="358"/>
      <c r="BA20" s="358"/>
    </row>
    <row r="21" spans="2:53" ht="36.75" customHeight="1">
      <c r="B21" s="386" t="s">
        <v>31</v>
      </c>
      <c r="C21" s="387"/>
      <c r="D21" s="166" t="s">
        <v>83</v>
      </c>
      <c r="E21" s="166" t="s">
        <v>78</v>
      </c>
      <c r="F21" s="167" t="s">
        <v>81</v>
      </c>
      <c r="H21" s="17">
        <v>2</v>
      </c>
      <c r="I21" s="241" t="str">
        <f t="shared" si="14"/>
        <v>柳井商工</v>
      </c>
      <c r="J21" s="242" t="str">
        <f t="shared" si="15"/>
        <v>早鞆</v>
      </c>
      <c r="K21" s="149"/>
      <c r="L21" s="145"/>
      <c r="M21" s="146"/>
      <c r="N21" s="146"/>
      <c r="O21" s="204"/>
      <c r="P21" s="148"/>
      <c r="Q21" s="148"/>
      <c r="AG21" s="358"/>
      <c r="AH21" s="358"/>
      <c r="AI21" s="358"/>
      <c r="AY21" s="358"/>
      <c r="AZ21" s="358"/>
      <c r="BA21" s="358"/>
    </row>
    <row r="22" spans="2:53" ht="36.75" customHeight="1">
      <c r="B22" s="384" t="s">
        <v>32</v>
      </c>
      <c r="C22" s="385"/>
      <c r="D22" s="168" t="s">
        <v>82</v>
      </c>
      <c r="E22" s="168" t="s">
        <v>84</v>
      </c>
      <c r="F22" s="169" t="s">
        <v>79</v>
      </c>
      <c r="H22" s="17">
        <v>3</v>
      </c>
      <c r="I22" s="241" t="str">
        <f t="shared" si="14"/>
        <v>金光学園</v>
      </c>
      <c r="J22" s="242" t="str">
        <f t="shared" si="15"/>
        <v>高松中央Ａ</v>
      </c>
      <c r="K22" s="149"/>
      <c r="L22" s="145"/>
      <c r="M22" s="146"/>
      <c r="N22" s="146"/>
      <c r="O22" s="204"/>
      <c r="P22" s="148"/>
      <c r="Q22" s="148"/>
      <c r="AG22" s="358"/>
      <c r="AH22" s="358"/>
      <c r="AI22" s="358"/>
      <c r="AY22" s="358"/>
      <c r="AZ22" s="358"/>
      <c r="BA22" s="358"/>
    </row>
    <row r="23" spans="2:53" ht="36.75" customHeight="1">
      <c r="B23" s="376" t="s">
        <v>33</v>
      </c>
      <c r="C23" s="377"/>
      <c r="D23" s="170" t="s">
        <v>68</v>
      </c>
      <c r="E23" s="170" t="s">
        <v>71</v>
      </c>
      <c r="F23" s="171" t="s">
        <v>74</v>
      </c>
      <c r="H23" s="17">
        <v>4</v>
      </c>
      <c r="I23" s="241" t="str">
        <f t="shared" si="14"/>
        <v>興陽</v>
      </c>
      <c r="J23" s="242" t="str">
        <f t="shared" si="15"/>
        <v>岡山東商Ｂ</v>
      </c>
      <c r="K23" s="149"/>
      <c r="L23" s="145"/>
      <c r="M23" s="146"/>
      <c r="N23" s="146"/>
      <c r="O23" s="204"/>
      <c r="P23" s="148"/>
      <c r="Q23" s="148"/>
      <c r="AG23" s="358"/>
      <c r="AH23" s="358"/>
      <c r="AI23" s="358"/>
      <c r="AY23" s="358"/>
      <c r="AZ23" s="358"/>
      <c r="BA23" s="358"/>
    </row>
    <row r="24" spans="2:53" ht="36.75" customHeight="1">
      <c r="B24" s="386" t="s">
        <v>34</v>
      </c>
      <c r="C24" s="387"/>
      <c r="D24" s="166" t="s">
        <v>75</v>
      </c>
      <c r="E24" s="166" t="s">
        <v>69</v>
      </c>
      <c r="F24" s="167" t="s">
        <v>72</v>
      </c>
      <c r="H24" s="17">
        <v>5</v>
      </c>
      <c r="I24" s="241" t="str">
        <f t="shared" si="14"/>
        <v>小倉西Ａ</v>
      </c>
      <c r="J24" s="242" t="str">
        <f t="shared" si="15"/>
        <v>合同</v>
      </c>
      <c r="K24" s="149"/>
      <c r="L24" s="145"/>
      <c r="M24" s="146"/>
      <c r="N24" s="146"/>
      <c r="O24" s="202"/>
      <c r="P24" s="162"/>
      <c r="Q24" s="203"/>
      <c r="AG24" s="358"/>
      <c r="AH24" s="358"/>
      <c r="AI24" s="358"/>
      <c r="AY24" s="358"/>
      <c r="AZ24" s="358"/>
      <c r="BA24" s="358"/>
    </row>
    <row r="25" spans="2:53" ht="36.75" customHeight="1" thickBot="1">
      <c r="B25" s="378" t="s">
        <v>283</v>
      </c>
      <c r="C25" s="379"/>
      <c r="D25" s="172" t="s">
        <v>73</v>
      </c>
      <c r="E25" s="172" t="s">
        <v>76</v>
      </c>
      <c r="F25" s="173" t="s">
        <v>70</v>
      </c>
      <c r="H25" s="18">
        <v>6</v>
      </c>
      <c r="I25" s="246" t="str">
        <f t="shared" si="14"/>
        <v>萩光塩学院</v>
      </c>
      <c r="J25" s="247" t="str">
        <f t="shared" si="15"/>
        <v>川之石Ａ</v>
      </c>
      <c r="K25" s="149"/>
      <c r="L25" s="145"/>
      <c r="M25" s="146"/>
      <c r="N25" s="146"/>
      <c r="O25" s="149"/>
      <c r="P25" s="149"/>
      <c r="Q25" s="149"/>
      <c r="AG25" s="358"/>
      <c r="AH25" s="358"/>
      <c r="AI25" s="358"/>
      <c r="AY25" s="358"/>
      <c r="AZ25" s="358"/>
      <c r="BA25" s="358"/>
    </row>
    <row r="26" spans="15:53" ht="36.75" customHeight="1">
      <c r="O26" s="149"/>
      <c r="P26" s="149"/>
      <c r="Q26" s="149"/>
      <c r="AG26" s="358"/>
      <c r="AH26" s="358"/>
      <c r="AI26" s="358"/>
      <c r="AY26" s="358"/>
      <c r="AZ26" s="358"/>
      <c r="BA26" s="358"/>
    </row>
    <row r="27" spans="15:35" ht="36.75" customHeight="1">
      <c r="O27" s="149"/>
      <c r="P27" s="149"/>
      <c r="Q27" s="149"/>
      <c r="AG27" s="358"/>
      <c r="AH27" s="358"/>
      <c r="AI27" s="358"/>
    </row>
    <row r="28" spans="15:53" ht="36.75" customHeight="1">
      <c r="O28" s="149"/>
      <c r="P28" s="149"/>
      <c r="Q28" s="149"/>
      <c r="AG28" s="358"/>
      <c r="AH28" s="358"/>
      <c r="AI28" s="358"/>
      <c r="AY28" s="358"/>
      <c r="AZ28" s="358"/>
      <c r="BA28" s="358"/>
    </row>
    <row r="29" spans="15:53" ht="36.75" customHeight="1">
      <c r="O29" s="149"/>
      <c r="P29" s="149"/>
      <c r="Q29" s="149"/>
      <c r="AY29" s="358"/>
      <c r="AZ29" s="358"/>
      <c r="BA29" s="358"/>
    </row>
    <row r="30" spans="15:53" ht="36.75" customHeight="1">
      <c r="O30" s="149"/>
      <c r="P30" s="149"/>
      <c r="Q30" s="149"/>
      <c r="AG30" s="358"/>
      <c r="AH30" s="358"/>
      <c r="AI30" s="358"/>
      <c r="AY30" s="358"/>
      <c r="AZ30" s="358"/>
      <c r="BA30" s="358"/>
    </row>
    <row r="31" spans="15:53" ht="36.75" customHeight="1">
      <c r="O31" s="149"/>
      <c r="P31" s="149"/>
      <c r="Q31" s="149"/>
      <c r="AG31" s="358"/>
      <c r="AH31" s="358"/>
      <c r="AI31" s="358"/>
      <c r="AY31" s="358"/>
      <c r="AZ31" s="358"/>
      <c r="BA31" s="358"/>
    </row>
    <row r="32" spans="15:53" ht="36.75" customHeight="1">
      <c r="O32" s="149"/>
      <c r="P32" s="149"/>
      <c r="Q32" s="149"/>
      <c r="AG32" s="358"/>
      <c r="AH32" s="358"/>
      <c r="AI32" s="358"/>
      <c r="AY32" s="358"/>
      <c r="AZ32" s="358"/>
      <c r="BA32" s="358"/>
    </row>
    <row r="33" spans="33:53" ht="36.75" customHeight="1">
      <c r="AG33" s="358"/>
      <c r="AH33" s="358"/>
      <c r="AI33" s="358"/>
      <c r="AY33" s="358"/>
      <c r="AZ33" s="358"/>
      <c r="BA33" s="358"/>
    </row>
    <row r="34" spans="15:53" ht="36.75" customHeight="1">
      <c r="O34" s="358"/>
      <c r="P34" s="358"/>
      <c r="Q34" s="358"/>
      <c r="AG34" s="358"/>
      <c r="AH34" s="358"/>
      <c r="AI34" s="358"/>
      <c r="AY34" s="358"/>
      <c r="AZ34" s="358"/>
      <c r="BA34" s="358"/>
    </row>
    <row r="35" spans="15:53" ht="36.75" customHeight="1">
      <c r="O35" s="358"/>
      <c r="P35" s="358"/>
      <c r="Q35" s="358"/>
      <c r="AY35" s="358"/>
      <c r="AZ35" s="358"/>
      <c r="BA35" s="358"/>
    </row>
    <row r="36" spans="15:35" ht="36.75" customHeight="1">
      <c r="O36" s="358"/>
      <c r="P36" s="358"/>
      <c r="Q36" s="358"/>
      <c r="AG36" s="358"/>
      <c r="AH36" s="358"/>
      <c r="AI36" s="358"/>
    </row>
    <row r="37" spans="15:53" ht="36.75" customHeight="1">
      <c r="O37" s="358"/>
      <c r="P37" s="358"/>
      <c r="Q37" s="358"/>
      <c r="AG37" s="358"/>
      <c r="AH37" s="358"/>
      <c r="AI37" s="358"/>
      <c r="AY37" s="358"/>
      <c r="AZ37" s="358"/>
      <c r="BA37" s="358"/>
    </row>
    <row r="38" spans="15:53" ht="36.75" customHeight="1">
      <c r="O38" s="358"/>
      <c r="P38" s="358"/>
      <c r="Q38" s="358"/>
      <c r="AG38" s="358"/>
      <c r="AH38" s="358"/>
      <c r="AI38" s="358"/>
      <c r="AY38" s="358"/>
      <c r="AZ38" s="358"/>
      <c r="BA38" s="358"/>
    </row>
    <row r="39" spans="33:53" ht="36.75" customHeight="1">
      <c r="AG39" s="358"/>
      <c r="AH39" s="358"/>
      <c r="AI39" s="358"/>
      <c r="AY39" s="358"/>
      <c r="AZ39" s="358"/>
      <c r="BA39" s="358"/>
    </row>
    <row r="40" spans="15:53" ht="36.75" customHeight="1">
      <c r="O40" s="358"/>
      <c r="P40" s="358"/>
      <c r="Q40" s="358"/>
      <c r="AG40" s="358"/>
      <c r="AH40" s="358"/>
      <c r="AI40" s="358"/>
      <c r="AY40" s="358"/>
      <c r="AZ40" s="358"/>
      <c r="BA40" s="358"/>
    </row>
    <row r="41" spans="15:53" ht="36.75" customHeight="1">
      <c r="O41" s="358"/>
      <c r="P41" s="358"/>
      <c r="Q41" s="358"/>
      <c r="AG41" s="358"/>
      <c r="AH41" s="358"/>
      <c r="AI41" s="358"/>
      <c r="AY41" s="358"/>
      <c r="AZ41" s="358"/>
      <c r="BA41" s="358"/>
    </row>
    <row r="42" spans="15:53" ht="36.75" customHeight="1">
      <c r="O42" s="358"/>
      <c r="P42" s="358"/>
      <c r="Q42" s="358"/>
      <c r="AG42" s="358"/>
      <c r="AH42" s="358"/>
      <c r="AI42" s="358"/>
      <c r="AY42" s="358"/>
      <c r="AZ42" s="358"/>
      <c r="BA42" s="358"/>
    </row>
    <row r="43" spans="15:53" ht="36.75" customHeight="1">
      <c r="O43" s="358"/>
      <c r="P43" s="358"/>
      <c r="Q43" s="358"/>
      <c r="AG43" s="358"/>
      <c r="AH43" s="358"/>
      <c r="AI43" s="358"/>
      <c r="AY43" s="358"/>
      <c r="AZ43" s="358"/>
      <c r="BA43" s="358"/>
    </row>
    <row r="44" spans="15:53" ht="36.75" customHeight="1">
      <c r="O44" s="358"/>
      <c r="P44" s="358"/>
      <c r="Q44" s="358"/>
      <c r="AY44" s="358"/>
      <c r="AZ44" s="358"/>
      <c r="BA44" s="358"/>
    </row>
    <row r="45" spans="15:35" ht="36.75" customHeight="1">
      <c r="O45" s="358"/>
      <c r="P45" s="358"/>
      <c r="Q45" s="358"/>
      <c r="AG45" s="358"/>
      <c r="AH45" s="358"/>
      <c r="AI45" s="358"/>
    </row>
    <row r="46" spans="15:53" ht="36.75" customHeight="1">
      <c r="O46" s="358"/>
      <c r="P46" s="358"/>
      <c r="Q46" s="358"/>
      <c r="AG46" s="358"/>
      <c r="AH46" s="358"/>
      <c r="AI46" s="358"/>
      <c r="AY46" s="358"/>
      <c r="AZ46" s="358"/>
      <c r="BA46" s="358"/>
    </row>
    <row r="47" spans="15:53" ht="36.75" customHeight="1">
      <c r="O47" s="358"/>
      <c r="P47" s="358"/>
      <c r="Q47" s="358"/>
      <c r="AG47" s="358"/>
      <c r="AH47" s="358"/>
      <c r="AI47" s="358"/>
      <c r="AY47" s="358"/>
      <c r="AZ47" s="358"/>
      <c r="BA47" s="358"/>
    </row>
    <row r="48" spans="33:53" ht="36.75" customHeight="1">
      <c r="AG48" s="358"/>
      <c r="AH48" s="358"/>
      <c r="AI48" s="358"/>
      <c r="AY48" s="358"/>
      <c r="AZ48" s="358"/>
      <c r="BA48" s="358"/>
    </row>
    <row r="49" spans="15:53" ht="36.75" customHeight="1">
      <c r="O49" s="358"/>
      <c r="P49" s="358"/>
      <c r="Q49" s="358"/>
      <c r="AG49" s="358"/>
      <c r="AH49" s="358"/>
      <c r="AI49" s="358"/>
      <c r="AY49" s="358"/>
      <c r="AZ49" s="358"/>
      <c r="BA49" s="358"/>
    </row>
    <row r="50" spans="15:53" ht="36.75" customHeight="1">
      <c r="O50" s="358"/>
      <c r="P50" s="358"/>
      <c r="Q50" s="358"/>
      <c r="AG50" s="358"/>
      <c r="AH50" s="358"/>
      <c r="AI50" s="358"/>
      <c r="AY50" s="358"/>
      <c r="AZ50" s="358"/>
      <c r="BA50" s="358"/>
    </row>
    <row r="51" spans="15:53" ht="36.75" customHeight="1">
      <c r="O51" s="358"/>
      <c r="P51" s="358"/>
      <c r="Q51" s="358"/>
      <c r="AG51" s="358"/>
      <c r="AH51" s="358"/>
      <c r="AI51" s="358"/>
      <c r="AY51" s="358"/>
      <c r="AZ51" s="358"/>
      <c r="BA51" s="358"/>
    </row>
    <row r="52" spans="15:53" ht="36.75" customHeight="1">
      <c r="O52" s="358"/>
      <c r="P52" s="358"/>
      <c r="Q52" s="358"/>
      <c r="AG52" s="358"/>
      <c r="AH52" s="358"/>
      <c r="AI52" s="358"/>
      <c r="AY52" s="358"/>
      <c r="AZ52" s="358"/>
      <c r="BA52" s="358"/>
    </row>
    <row r="53" spans="15:53" ht="36.75" customHeight="1">
      <c r="O53" s="358"/>
      <c r="P53" s="358"/>
      <c r="Q53" s="358"/>
      <c r="AY53" s="358"/>
      <c r="AZ53" s="358"/>
      <c r="BA53" s="358"/>
    </row>
    <row r="70" spans="15:39" ht="36.75" customHeight="1">
      <c r="O70" s="358"/>
      <c r="P70" s="358"/>
      <c r="Q70" s="358"/>
      <c r="AG70" s="358"/>
      <c r="AH70" s="358"/>
      <c r="AI70" s="358"/>
      <c r="AK70" s="358"/>
      <c r="AL70" s="358"/>
      <c r="AM70" s="358"/>
    </row>
    <row r="71" spans="15:39" ht="36.75" customHeight="1">
      <c r="O71" s="358"/>
      <c r="P71" s="358"/>
      <c r="Q71" s="358"/>
      <c r="AG71" s="358"/>
      <c r="AH71" s="358"/>
      <c r="AI71" s="358"/>
      <c r="AK71" s="358"/>
      <c r="AL71" s="358"/>
      <c r="AM71" s="358"/>
    </row>
    <row r="72" spans="15:39" ht="36.75" customHeight="1">
      <c r="O72" s="358"/>
      <c r="P72" s="358"/>
      <c r="Q72" s="358"/>
      <c r="AG72" s="358"/>
      <c r="AH72" s="358"/>
      <c r="AI72" s="358"/>
      <c r="AK72" s="358"/>
      <c r="AL72" s="358"/>
      <c r="AM72" s="358"/>
    </row>
    <row r="73" spans="15:39" ht="36.75" customHeight="1">
      <c r="O73" s="358"/>
      <c r="P73" s="358"/>
      <c r="Q73" s="358"/>
      <c r="AG73" s="358"/>
      <c r="AH73" s="358"/>
      <c r="AI73" s="358"/>
      <c r="AK73" s="358"/>
      <c r="AL73" s="358"/>
      <c r="AM73" s="358"/>
    </row>
    <row r="74" spans="15:39" ht="36.75" customHeight="1">
      <c r="O74" s="358"/>
      <c r="P74" s="358"/>
      <c r="Q74" s="358"/>
      <c r="AG74" s="358"/>
      <c r="AH74" s="358"/>
      <c r="AI74" s="358"/>
      <c r="AK74" s="358"/>
      <c r="AL74" s="358"/>
      <c r="AM74" s="358"/>
    </row>
    <row r="75" spans="15:39" ht="36.75" customHeight="1">
      <c r="O75" s="358"/>
      <c r="P75" s="358"/>
      <c r="Q75" s="358"/>
      <c r="AG75" s="358"/>
      <c r="AH75" s="358"/>
      <c r="AI75" s="358"/>
      <c r="AK75" s="358"/>
      <c r="AL75" s="358"/>
      <c r="AM75" s="358"/>
    </row>
    <row r="76" spans="15:39" ht="36.75" customHeight="1">
      <c r="O76" s="358"/>
      <c r="P76" s="358"/>
      <c r="Q76" s="358"/>
      <c r="AG76" s="358"/>
      <c r="AH76" s="358"/>
      <c r="AI76" s="358"/>
      <c r="AK76" s="358"/>
      <c r="AL76" s="358"/>
      <c r="AM76" s="358"/>
    </row>
    <row r="77" spans="15:39" ht="36.75" customHeight="1">
      <c r="O77" s="358"/>
      <c r="P77" s="358"/>
      <c r="Q77" s="358"/>
      <c r="AG77" s="358"/>
      <c r="AH77" s="358"/>
      <c r="AI77" s="358"/>
      <c r="AK77" s="358"/>
      <c r="AL77" s="358"/>
      <c r="AM77" s="358"/>
    </row>
    <row r="78" spans="33:39" ht="36.75" customHeight="1">
      <c r="AG78" s="358"/>
      <c r="AH78" s="358"/>
      <c r="AI78" s="358"/>
      <c r="AK78" s="358"/>
      <c r="AL78" s="358"/>
      <c r="AM78" s="358"/>
    </row>
    <row r="79" spans="15:39" ht="36.75" customHeight="1">
      <c r="O79" s="358"/>
      <c r="P79" s="358"/>
      <c r="Q79" s="358"/>
      <c r="AG79" s="358"/>
      <c r="AH79" s="358"/>
      <c r="AI79" s="358"/>
      <c r="AK79" s="358"/>
      <c r="AL79" s="358"/>
      <c r="AM79" s="358"/>
    </row>
    <row r="80" spans="15:39" ht="36.75" customHeight="1">
      <c r="O80" s="358"/>
      <c r="P80" s="358"/>
      <c r="Q80" s="358"/>
      <c r="AG80" s="358"/>
      <c r="AH80" s="358"/>
      <c r="AI80" s="358"/>
      <c r="AK80" s="358"/>
      <c r="AL80" s="358"/>
      <c r="AM80" s="358"/>
    </row>
    <row r="81" spans="15:39" ht="36.75" customHeight="1">
      <c r="O81" s="358"/>
      <c r="P81" s="358"/>
      <c r="Q81" s="358"/>
      <c r="AG81" s="358"/>
      <c r="AH81" s="358"/>
      <c r="AI81" s="358"/>
      <c r="AK81" s="358"/>
      <c r="AL81" s="358"/>
      <c r="AM81" s="358"/>
    </row>
    <row r="82" spans="15:39" ht="36.75" customHeight="1">
      <c r="O82" s="358"/>
      <c r="P82" s="358"/>
      <c r="Q82" s="358"/>
      <c r="AG82" s="358"/>
      <c r="AH82" s="358"/>
      <c r="AI82" s="358"/>
      <c r="AK82" s="358"/>
      <c r="AL82" s="358"/>
      <c r="AM82" s="358"/>
    </row>
    <row r="83" spans="15:39" ht="36.75" customHeight="1">
      <c r="O83" s="358"/>
      <c r="P83" s="358"/>
      <c r="Q83" s="358"/>
      <c r="AG83" s="358"/>
      <c r="AH83" s="358"/>
      <c r="AI83" s="358"/>
      <c r="AK83" s="358"/>
      <c r="AL83" s="358"/>
      <c r="AM83" s="358"/>
    </row>
    <row r="84" spans="37:39" ht="36.75" customHeight="1">
      <c r="AK84" s="358"/>
      <c r="AL84" s="358"/>
      <c r="AM84" s="358"/>
    </row>
    <row r="85" spans="37:39" ht="36.75" customHeight="1">
      <c r="AK85" s="358"/>
      <c r="AL85" s="358"/>
      <c r="AM85" s="358"/>
    </row>
    <row r="86" spans="37:39" ht="36.75" customHeight="1">
      <c r="AK86" s="358"/>
      <c r="AL86" s="358"/>
      <c r="AM86" s="358"/>
    </row>
    <row r="87" spans="37:39" ht="36.75" customHeight="1">
      <c r="AK87" s="358"/>
      <c r="AL87" s="358"/>
      <c r="AM87" s="358"/>
    </row>
    <row r="88" spans="37:39" ht="36.75" customHeight="1">
      <c r="AK88" s="358"/>
      <c r="AL88" s="358"/>
      <c r="AM88" s="358"/>
    </row>
    <row r="89" spans="37:39" ht="36.75" customHeight="1">
      <c r="AK89" s="358"/>
      <c r="AL89" s="358"/>
      <c r="AM89" s="358"/>
    </row>
  </sheetData>
  <sheetProtection/>
  <mergeCells count="39">
    <mergeCell ref="A1:B1"/>
    <mergeCell ref="C1:D1"/>
    <mergeCell ref="B4:C4"/>
    <mergeCell ref="D18:P18"/>
    <mergeCell ref="B13:C13"/>
    <mergeCell ref="B14:C14"/>
    <mergeCell ref="B15:C15"/>
    <mergeCell ref="B16:C16"/>
    <mergeCell ref="B17:C17"/>
    <mergeCell ref="B19:C19"/>
    <mergeCell ref="B20:C20"/>
    <mergeCell ref="A3:B3"/>
    <mergeCell ref="B5:C5"/>
    <mergeCell ref="B6:C6"/>
    <mergeCell ref="B7:C7"/>
    <mergeCell ref="B8:C8"/>
    <mergeCell ref="B9:C9"/>
    <mergeCell ref="A11:B11"/>
    <mergeCell ref="B12:C12"/>
    <mergeCell ref="B25:C25"/>
    <mergeCell ref="B21:C21"/>
    <mergeCell ref="B22:C22"/>
    <mergeCell ref="B23:C23"/>
    <mergeCell ref="B24:C24"/>
    <mergeCell ref="O49:Q53"/>
    <mergeCell ref="AG21:AI28"/>
    <mergeCell ref="AG30:AI34"/>
    <mergeCell ref="AG36:AI43"/>
    <mergeCell ref="AG45:AI52"/>
    <mergeCell ref="O34:Q38"/>
    <mergeCell ref="O40:Q47"/>
    <mergeCell ref="AY19:BA26"/>
    <mergeCell ref="AY28:BA35"/>
    <mergeCell ref="AY37:BA44"/>
    <mergeCell ref="AY46:BA53"/>
    <mergeCell ref="O70:Q77"/>
    <mergeCell ref="O79:Q83"/>
    <mergeCell ref="AG70:AI83"/>
    <mergeCell ref="AK70:AM89"/>
  </mergeCells>
  <conditionalFormatting sqref="C3:C17 F3:F7 F10:F15">
    <cfRule type="expression" priority="1" dxfId="0" stopIfTrue="1">
      <formula>ISERROR(C3)=TRUE</formula>
    </cfRule>
  </conditionalFormatting>
  <dataValidations count="1">
    <dataValidation allowBlank="1" showInputMessage="1" showErrorMessage="1" imeMode="off" sqref="E4:I4 I5 I7 E2 F5:G5 H6 E12:I12 I13 I15 F13:G13 H14"/>
  </dataValidations>
  <printOptions horizontalCentered="1"/>
  <pageMargins left="0.3937007874015748" right="0.3937007874015748" top="0.3937007874015748" bottom="0.63" header="0.5118110236220472" footer="0.3937007874015748"/>
  <pageSetup horizontalDpi="300" verticalDpi="300" orientation="portrait" paperSize="9" scale="89" r:id="rId2"/>
  <headerFooter alignWithMargins="0">
    <oddFooter>&amp;C&amp;"ＭＳ 明朝,標準"－34－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2015-08-21T06:02:21Z</cp:lastPrinted>
  <dcterms:created xsi:type="dcterms:W3CDTF">2013-08-18T10:06:47Z</dcterms:created>
  <dcterms:modified xsi:type="dcterms:W3CDTF">2015-08-21T06:02:46Z</dcterms:modified>
  <cp:category/>
  <cp:version/>
  <cp:contentType/>
  <cp:contentStatus/>
</cp:coreProperties>
</file>