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0" windowHeight="7780" tabRatio="756" firstSheet="1" activeTab="2"/>
  </bookViews>
  <sheets>
    <sheet name="決勝ﾘｰｸﾞ順位" sheetId="1" r:id="rId1"/>
    <sheet name="順位リーグ配置" sheetId="2" r:id="rId2"/>
    <sheet name="順位戦男１" sheetId="3" r:id="rId3"/>
    <sheet name="順位戦男２" sheetId="4" r:id="rId4"/>
    <sheet name="順位戦男３" sheetId="5" r:id="rId5"/>
    <sheet name="順位戦男４" sheetId="6" r:id="rId6"/>
    <sheet name="順位戦男５" sheetId="7" r:id="rId7"/>
    <sheet name="順位戦女１" sheetId="8" r:id="rId8"/>
    <sheet name="順位戦女２" sheetId="9" r:id="rId9"/>
    <sheet name="順位戦女３" sheetId="10" r:id="rId10"/>
    <sheet name="順位戦女４" sheetId="11" r:id="rId11"/>
    <sheet name="順位戦女５" sheetId="12" r:id="rId12"/>
  </sheets>
  <externalReferences>
    <externalReference r:id="rId15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1">'順位リーグ配置'!$A$1:$BI$91</definedName>
    <definedName name="_xlnm.Print_Area" localSheetId="7">'順位戦女１'!$A$1:$Q$23</definedName>
    <definedName name="_xlnm.Print_Area" localSheetId="8">'順位戦女２'!$A$1:$Q$23</definedName>
    <definedName name="_xlnm.Print_Area" localSheetId="9">'順位戦女３'!$A$1:$Q$24</definedName>
    <definedName name="_xlnm.Print_Area" localSheetId="10">'順位戦女４'!$A$1:$Q$24</definedName>
    <definedName name="_xlnm.Print_Area" localSheetId="11">'順位戦女５'!$A$1:$Q$24</definedName>
    <definedName name="_xlnm.Print_Area" localSheetId="2">'順位戦男１'!$A$1:$S$24</definedName>
    <definedName name="_xlnm.Print_Area" localSheetId="3">'順位戦男２'!$A$1:$R$24</definedName>
    <definedName name="_xlnm.Print_Area" localSheetId="4">'順位戦男３'!$A$1:$O$25</definedName>
    <definedName name="_xlnm.Print_Area" localSheetId="5">'順位戦男４'!$A$1:$O$25</definedName>
    <definedName name="_xlnm.Print_Area" localSheetId="6">'順位戦男５'!$A$1:$O$25</definedName>
    <definedName name="データ女子">#REF!</definedName>
    <definedName name="データ男子">#REF!</definedName>
    <definedName name="女">#REF!</definedName>
    <definedName name="男">#REF!</definedName>
    <definedName name="男子">#REF!</definedName>
  </definedNames>
  <calcPr fullCalcOnLoad="1"/>
</workbook>
</file>

<file path=xl/sharedStrings.xml><?xml version="1.0" encoding="utf-8"?>
<sst xmlns="http://schemas.openxmlformats.org/spreadsheetml/2006/main" count="1004" uniqueCount="409">
  <si>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</si>
  <si>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</si>
  <si>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</si>
  <si>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</si>
  <si>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</si>
  <si>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</si>
  <si>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</si>
  <si>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</si>
  <si>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</si>
  <si>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勝敗</t>
  </si>
  <si>
    <t>得点</t>
  </si>
  <si>
    <t>勝ち</t>
  </si>
  <si>
    <t>負け</t>
  </si>
  <si>
    <t>不戦勝</t>
  </si>
  <si>
    <t>不戦敗</t>
  </si>
  <si>
    <t>順位</t>
  </si>
  <si>
    <t>網掛けは決勝リーグの結果を利用する。</t>
  </si>
  <si>
    <t>進行席</t>
  </si>
  <si>
    <t>ＴＳＰ研修</t>
  </si>
  <si>
    <t>進行席</t>
  </si>
  <si>
    <t>試合順序</t>
  </si>
  <si>
    <t>１回戦</t>
  </si>
  <si>
    <t>２回戦</t>
  </si>
  <si>
    <t>３回戦</t>
  </si>
  <si>
    <t>Ｍ13コート</t>
  </si>
  <si>
    <t>Ｍ29コート</t>
  </si>
  <si>
    <t>Ｍ30コート</t>
  </si>
  <si>
    <t>Ｍ31コート</t>
  </si>
  <si>
    <t>１イ１</t>
  </si>
  <si>
    <t>１イ２</t>
  </si>
  <si>
    <t>１ロ２</t>
  </si>
  <si>
    <t>１ロ３</t>
  </si>
  <si>
    <t>１イ４</t>
  </si>
  <si>
    <t>１ロ４</t>
  </si>
  <si>
    <t>１イ５</t>
  </si>
  <si>
    <t>１ロ５</t>
  </si>
  <si>
    <t>サブアリーナ</t>
  </si>
  <si>
    <t>（Ｓ）</t>
  </si>
  <si>
    <t>Ｍ16コート</t>
  </si>
  <si>
    <t>Ｍ14コート</t>
  </si>
  <si>
    <t>No．３</t>
  </si>
  <si>
    <t>No．１</t>
  </si>
  <si>
    <t>Ｍ13～15
コート</t>
  </si>
  <si>
    <t>Ｍ15コート</t>
  </si>
  <si>
    <t>No．２</t>
  </si>
  <si>
    <t>イ</t>
  </si>
  <si>
    <t>ロ</t>
  </si>
  <si>
    <t>a</t>
  </si>
  <si>
    <t>b</t>
  </si>
  <si>
    <t>a</t>
  </si>
  <si>
    <t>１イ３</t>
  </si>
  <si>
    <t>１ロ１</t>
  </si>
  <si>
    <t>１ロ２</t>
  </si>
  <si>
    <t>１イ５</t>
  </si>
  <si>
    <t>１イ６</t>
  </si>
  <si>
    <t>１ロ５</t>
  </si>
  <si>
    <t>メインアリーナ</t>
  </si>
  <si>
    <t>（Ｍ）</t>
  </si>
  <si>
    <t>女子ｂ</t>
  </si>
  <si>
    <t>男子ａ</t>
  </si>
  <si>
    <t>男子ｂ</t>
  </si>
  <si>
    <t>男子ｃ</t>
  </si>
  <si>
    <t>女子ａ</t>
  </si>
  <si>
    <t>女子ｃ</t>
  </si>
  <si>
    <t>女子ｄ</t>
  </si>
  <si>
    <t>女子ｅ</t>
  </si>
  <si>
    <t>Ｍ17コート</t>
  </si>
  <si>
    <r>
      <t>a</t>
    </r>
    <r>
      <rPr>
        <sz val="11"/>
        <rFont val="ＭＳ Ｐゴシック"/>
        <family val="3"/>
      </rPr>
      <t>グループ</t>
    </r>
  </si>
  <si>
    <r>
      <t>b</t>
    </r>
    <r>
      <rPr>
        <sz val="11"/>
        <rFont val="ＭＳ Ｐゴシック"/>
        <family val="3"/>
      </rPr>
      <t>グループ</t>
    </r>
  </si>
  <si>
    <t>c</t>
  </si>
  <si>
    <t>d</t>
  </si>
  <si>
    <t>No．２</t>
  </si>
  <si>
    <t>２ロ１</t>
  </si>
  <si>
    <t>２ロ２</t>
  </si>
  <si>
    <t>２ロ３</t>
  </si>
  <si>
    <t>２ロ４</t>
  </si>
  <si>
    <t>２ロ５</t>
  </si>
  <si>
    <t>２イ１</t>
  </si>
  <si>
    <t>２イ２</t>
  </si>
  <si>
    <t>２イ３</t>
  </si>
  <si>
    <t>２イ４</t>
  </si>
  <si>
    <t>２イ５</t>
  </si>
  <si>
    <t>２イ６</t>
  </si>
  <si>
    <r>
      <t>c</t>
    </r>
    <r>
      <rPr>
        <sz val="11"/>
        <rFont val="ＭＳ Ｐゴシック"/>
        <family val="3"/>
      </rPr>
      <t>グループ</t>
    </r>
  </si>
  <si>
    <r>
      <t>d</t>
    </r>
    <r>
      <rPr>
        <sz val="11"/>
        <rFont val="ＭＳ Ｐゴシック"/>
        <family val="3"/>
      </rPr>
      <t>グループ</t>
    </r>
  </si>
  <si>
    <t>No．３</t>
  </si>
  <si>
    <t>３イ１</t>
  </si>
  <si>
    <t>３イ２</t>
  </si>
  <si>
    <t>e</t>
  </si>
  <si>
    <r>
      <t>e</t>
    </r>
    <r>
      <rPr>
        <sz val="11"/>
        <rFont val="ＭＳ Ｐゴシック"/>
        <family val="3"/>
      </rPr>
      <t>グループ</t>
    </r>
  </si>
  <si>
    <t>No．４</t>
  </si>
  <si>
    <t>４イ２</t>
  </si>
  <si>
    <t>Ｍ11コート</t>
  </si>
  <si>
    <t>No．５</t>
  </si>
  <si>
    <t>b</t>
  </si>
  <si>
    <t>Ｓ11コート</t>
  </si>
  <si>
    <t>Ｓ12コート</t>
  </si>
  <si>
    <t>Ｓ13コート</t>
  </si>
  <si>
    <t>Ｓ14コート</t>
  </si>
  <si>
    <t>４イ１</t>
  </si>
  <si>
    <t>60チーム</t>
  </si>
  <si>
    <t>５５チーム</t>
  </si>
  <si>
    <t>イ</t>
  </si>
  <si>
    <t>ロ</t>
  </si>
  <si>
    <t>１イ６</t>
  </si>
  <si>
    <t>１ロ６</t>
  </si>
  <si>
    <t>Ｍ18コート</t>
  </si>
  <si>
    <t>２ロ６</t>
  </si>
  <si>
    <t>イ①ロ③</t>
  </si>
  <si>
    <t>イ①ロ②</t>
  </si>
  <si>
    <t>イ①ロ①</t>
  </si>
  <si>
    <t>イ②ロ①</t>
  </si>
  <si>
    <t>イ②ロ③</t>
  </si>
  <si>
    <t>イ②ロ②</t>
  </si>
  <si>
    <t>イ③ロ②</t>
  </si>
  <si>
    <t>イ③ロ①</t>
  </si>
  <si>
    <t>イ③ロ③</t>
  </si>
  <si>
    <t>イ④ロ⑥</t>
  </si>
  <si>
    <t>イ④ロ⑤</t>
  </si>
  <si>
    <t>イ④ロ④</t>
  </si>
  <si>
    <t>イ⑤ロ④</t>
  </si>
  <si>
    <t>イ⑤ロ⑥</t>
  </si>
  <si>
    <t>イ⑤ロ⑤</t>
  </si>
  <si>
    <t>イ⑥ロ⑤</t>
  </si>
  <si>
    <t>イ⑥ロ④</t>
  </si>
  <si>
    <t>イ⑥ロ⑥</t>
  </si>
  <si>
    <t>イ③ロ④</t>
  </si>
  <si>
    <t>イ④ロ④</t>
  </si>
  <si>
    <t>イ④ロ③</t>
  </si>
  <si>
    <t>イ⑤ロ⑥</t>
  </si>
  <si>
    <t>イ⑥ロ⑥</t>
  </si>
  <si>
    <t>イ⑤ロ⑤</t>
  </si>
  <si>
    <t>イ⑥ロ⑤</t>
  </si>
  <si>
    <t>イ⑥ロ④</t>
  </si>
  <si>
    <t>イ⑤ロ④</t>
  </si>
  <si>
    <t>イ④ロ⑤</t>
  </si>
  <si>
    <t>２イ1</t>
  </si>
  <si>
    <t>２イ2</t>
  </si>
  <si>
    <t>２イ3</t>
  </si>
  <si>
    <t>２ロ1</t>
  </si>
  <si>
    <t>２ロ2</t>
  </si>
  <si>
    <t>２ロ3</t>
  </si>
  <si>
    <t>２イ4</t>
  </si>
  <si>
    <t>２イ5</t>
  </si>
  <si>
    <t>２イ6</t>
  </si>
  <si>
    <t>２ロ4</t>
  </si>
  <si>
    <t>２ロ5</t>
  </si>
  <si>
    <t>３イ1</t>
  </si>
  <si>
    <t>３イ2</t>
  </si>
  <si>
    <t>３イ3</t>
  </si>
  <si>
    <t>３ロ1</t>
  </si>
  <si>
    <t>３ロ2</t>
  </si>
  <si>
    <t>３ロ3</t>
  </si>
  <si>
    <t>３イ4</t>
  </si>
  <si>
    <t>３イ4</t>
  </si>
  <si>
    <t>３イ5</t>
  </si>
  <si>
    <t>３イ6</t>
  </si>
  <si>
    <t>３ロ4</t>
  </si>
  <si>
    <t>３ロ4</t>
  </si>
  <si>
    <t>３ロ5</t>
  </si>
  <si>
    <t>ｆ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</si>
  <si>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</si>
  <si>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t>４イ1</t>
  </si>
  <si>
    <t>４イ2</t>
  </si>
  <si>
    <t>４イ3</t>
  </si>
  <si>
    <t>４ロ1</t>
  </si>
  <si>
    <t>４ロ2</t>
  </si>
  <si>
    <t>４ロ3</t>
  </si>
  <si>
    <t>４イ4</t>
  </si>
  <si>
    <t>４イ4</t>
  </si>
  <si>
    <t>４イ5</t>
  </si>
  <si>
    <t>４イ6</t>
  </si>
  <si>
    <t>４ロ4</t>
  </si>
  <si>
    <t>４ロ4</t>
  </si>
  <si>
    <t>４ロ5</t>
  </si>
  <si>
    <t>５イ1</t>
  </si>
  <si>
    <t>５イ2</t>
  </si>
  <si>
    <t>５イ3</t>
  </si>
  <si>
    <t>５ロ1</t>
  </si>
  <si>
    <t>５ロ2</t>
  </si>
  <si>
    <t>５ロ3</t>
  </si>
  <si>
    <t>５イ4</t>
  </si>
  <si>
    <t>５イ5</t>
  </si>
  <si>
    <t>５イ6</t>
  </si>
  <si>
    <t>５ロ4</t>
  </si>
  <si>
    <t>５ロ5</t>
  </si>
  <si>
    <t>網掛けは予選・決勝リーグの結果を利用する。</t>
  </si>
  <si>
    <t>３イ3</t>
  </si>
  <si>
    <t>３ロ3</t>
  </si>
  <si>
    <t>３ﾛ5</t>
  </si>
  <si>
    <t>３ﾛ6</t>
  </si>
  <si>
    <t>ｇ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</si>
  <si>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</si>
  <si>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</si>
  <si>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t>４イ3</t>
  </si>
  <si>
    <t>４ロ3</t>
  </si>
  <si>
    <t>４イ5</t>
  </si>
  <si>
    <t>４イ6</t>
  </si>
  <si>
    <t>４ﾛ5</t>
  </si>
  <si>
    <t>４ﾛ6</t>
  </si>
  <si>
    <t>ｈ</t>
  </si>
  <si>
    <t>ｉ</t>
  </si>
  <si>
    <t>ｊ</t>
  </si>
  <si>
    <r>
      <rPr>
        <i/>
        <sz val="16"/>
        <rFont val="ＭＳ Ｐゴシック"/>
        <family val="3"/>
      </rPr>
      <t>ｈ</t>
    </r>
    <r>
      <rPr>
        <sz val="11"/>
        <rFont val="ＭＳ Ｐゴシック"/>
        <family val="3"/>
      </rPr>
      <t>グループ</t>
    </r>
  </si>
  <si>
    <r>
      <t>ｉ</t>
    </r>
    <r>
      <rPr>
        <sz val="11"/>
        <rFont val="ＭＳ Ｐゴシック"/>
        <family val="3"/>
      </rPr>
      <t>グループ</t>
    </r>
  </si>
  <si>
    <r>
      <t>ｊ</t>
    </r>
    <r>
      <rPr>
        <sz val="11"/>
        <rFont val="ＭＳ Ｐゴシック"/>
        <family val="3"/>
      </rPr>
      <t>グループ</t>
    </r>
  </si>
  <si>
    <t>５イ１</t>
  </si>
  <si>
    <t>５イ２</t>
  </si>
  <si>
    <t>５イ3</t>
  </si>
  <si>
    <t>５ロ3</t>
  </si>
  <si>
    <t>５ロ4</t>
  </si>
  <si>
    <t>５イ5</t>
  </si>
  <si>
    <t>５イ6</t>
  </si>
  <si>
    <t>５ﾛ5</t>
  </si>
  <si>
    <t>５ﾛ6</t>
  </si>
  <si>
    <t>ｋ</t>
  </si>
  <si>
    <t>ｌ</t>
  </si>
  <si>
    <t>ｍ</t>
  </si>
  <si>
    <r>
      <t>ｋ</t>
    </r>
    <r>
      <rPr>
        <sz val="11"/>
        <rFont val="ＭＳ Ｐゴシック"/>
        <family val="3"/>
      </rPr>
      <t>グループ</t>
    </r>
  </si>
  <si>
    <r>
      <t>ｌ</t>
    </r>
    <r>
      <rPr>
        <sz val="11"/>
        <rFont val="ＭＳ Ｐゴシック"/>
        <family val="3"/>
      </rPr>
      <t>グループ</t>
    </r>
  </si>
  <si>
    <r>
      <t>ｍ</t>
    </r>
    <r>
      <rPr>
        <sz val="11"/>
        <rFont val="ＭＳ Ｐゴシック"/>
        <family val="3"/>
      </rPr>
      <t>グループ</t>
    </r>
  </si>
  <si>
    <t>ｇ</t>
  </si>
  <si>
    <t>ｈ</t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</si>
  <si>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</si>
  <si>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r>
      <t>ｈ</t>
    </r>
    <r>
      <rPr>
        <sz val="11"/>
        <rFont val="ＭＳ Ｐゴシック"/>
        <family val="3"/>
      </rPr>
      <t>グループ</t>
    </r>
  </si>
  <si>
    <t>ｉ</t>
  </si>
  <si>
    <t>ｊ</t>
  </si>
  <si>
    <r>
      <t>ｊ</t>
    </r>
    <r>
      <rPr>
        <sz val="11"/>
        <rFont val="ＭＳ Ｐゴシック"/>
        <family val="3"/>
      </rPr>
      <t>グループ</t>
    </r>
  </si>
  <si>
    <t>男子ｄ</t>
  </si>
  <si>
    <t>男子ｅ・ｆ・ｇ</t>
  </si>
  <si>
    <t>男子ｈ・ｉ・ｊ</t>
  </si>
  <si>
    <t>女子ｆ</t>
  </si>
  <si>
    <t>男子ｋ・ｌ・ｍ</t>
  </si>
  <si>
    <t>女子ｇ</t>
  </si>
  <si>
    <t>女子ｈ</t>
  </si>
  <si>
    <r>
      <t>ｉ</t>
    </r>
    <r>
      <rPr>
        <sz val="11"/>
        <rFont val="ＭＳ Ｐゴシック"/>
        <family val="3"/>
      </rPr>
      <t>グループ</t>
    </r>
  </si>
  <si>
    <t>女子ｉ</t>
  </si>
  <si>
    <t>女子ｊ</t>
  </si>
  <si>
    <t>Ｍ16～18
コート</t>
  </si>
  <si>
    <t>Ｍ1～3
コート</t>
  </si>
  <si>
    <t>Ｍ4～6
コート</t>
  </si>
  <si>
    <t>Ｍ1コート</t>
  </si>
  <si>
    <t>Ｍ2コート</t>
  </si>
  <si>
    <t>Ｍ3コート</t>
  </si>
  <si>
    <t>Ｍ４コート</t>
  </si>
  <si>
    <t>Ｍ5コート</t>
  </si>
  <si>
    <t>Ｍ6コート</t>
  </si>
  <si>
    <t>Ｍ7・8
コート</t>
  </si>
  <si>
    <t>Ｍ7コート</t>
  </si>
  <si>
    <t>Ｍ8コート</t>
  </si>
  <si>
    <t>Ｍ9コート</t>
  </si>
  <si>
    <t>Ｍ10コート</t>
  </si>
  <si>
    <t>Ｍ8･9
コート</t>
  </si>
  <si>
    <t>Ｍ9･10
コート</t>
  </si>
  <si>
    <t>Ｍ32コート</t>
  </si>
  <si>
    <t>Ｍ33コート</t>
  </si>
  <si>
    <t>Ｍ34コート</t>
  </si>
  <si>
    <t>Ｍ35コート</t>
  </si>
  <si>
    <t>Ｍ32・33
コート</t>
  </si>
  <si>
    <t>Ｍ33・34
コート</t>
  </si>
  <si>
    <t>Ｍ34･35
コート</t>
  </si>
  <si>
    <t>S2コート</t>
  </si>
  <si>
    <t>S3コート</t>
  </si>
  <si>
    <t>S4コート</t>
  </si>
  <si>
    <t>S5コート</t>
  </si>
  <si>
    <t>Ｓ2･3
コート</t>
  </si>
  <si>
    <t>Ｓ3･4
コート</t>
  </si>
  <si>
    <t>Ｓ4･5
コート</t>
  </si>
  <si>
    <t>Ｍ19～21
コート</t>
  </si>
  <si>
    <t>Ｍ19コート</t>
  </si>
  <si>
    <t>Ｍ20コート</t>
  </si>
  <si>
    <t>Ｍ21コート</t>
  </si>
  <si>
    <t>Ｍ22コート</t>
  </si>
  <si>
    <t>Ｍ23コート</t>
  </si>
  <si>
    <t>Ｍ24～26
コート</t>
  </si>
  <si>
    <t>Ｍ24コート</t>
  </si>
  <si>
    <t>Ｍ25コート</t>
  </si>
  <si>
    <t>Ｍ26コート</t>
  </si>
  <si>
    <t>Ｍ27コート</t>
  </si>
  <si>
    <t>Ｍ28コート</t>
  </si>
  <si>
    <t>Ｍ29～31
コート</t>
  </si>
  <si>
    <t>Ｍ11･12
コート</t>
  </si>
  <si>
    <t>Ｍ27・28
コート</t>
  </si>
  <si>
    <t>Ｍ22・23
コート</t>
  </si>
  <si>
    <t>Ｍ12コート</t>
  </si>
  <si>
    <t>Ｓ6～8
コート</t>
  </si>
  <si>
    <t>Ｓ9・10
コート</t>
  </si>
  <si>
    <t>Ｓ6コート</t>
  </si>
  <si>
    <t>Ｓ7コート</t>
  </si>
  <si>
    <t>Ｓ８コート</t>
  </si>
  <si>
    <t>Ｓ9コート</t>
  </si>
  <si>
    <t>Ｓ10コート</t>
  </si>
  <si>
    <t>Ｓ11～13
コート</t>
  </si>
  <si>
    <t>Ｓ14･15
コート</t>
  </si>
  <si>
    <t>Ｓ15コート</t>
  </si>
  <si>
    <t>尽誠学園Ａ</t>
  </si>
  <si>
    <t>観音寺第一</t>
  </si>
  <si>
    <t>帝塚山Ａ</t>
  </si>
  <si>
    <t>高松商業</t>
  </si>
  <si>
    <t>呉青山</t>
  </si>
  <si>
    <t>高松西</t>
  </si>
  <si>
    <t>帝塚山Ｂ</t>
  </si>
  <si>
    <t>高田商業Ｂ</t>
  </si>
  <si>
    <t>郡山</t>
  </si>
  <si>
    <t>早鞆</t>
  </si>
  <si>
    <t>和歌山商業</t>
  </si>
  <si>
    <t>尽誠学園Ｂ</t>
  </si>
  <si>
    <t>岡山東商</t>
  </si>
  <si>
    <t>志度</t>
  </si>
  <si>
    <t>一条</t>
  </si>
  <si>
    <t>高松中央Ａ</t>
  </si>
  <si>
    <t>誠英</t>
  </si>
  <si>
    <t>金光学園</t>
  </si>
  <si>
    <t>高松中央Ｂ</t>
  </si>
  <si>
    <t>奈良朱雀</t>
  </si>
  <si>
    <t>高田商業Ａ</t>
  </si>
  <si>
    <t>奈良学園Ａ</t>
  </si>
  <si>
    <t>多度津</t>
  </si>
  <si>
    <t>伊予農業</t>
  </si>
  <si>
    <t>坂出</t>
  </si>
  <si>
    <t>常翔学園</t>
  </si>
  <si>
    <t>香芝</t>
  </si>
  <si>
    <t>小倉西</t>
  </si>
  <si>
    <t>富岡西</t>
  </si>
  <si>
    <t>奈良北</t>
  </si>
  <si>
    <t>善通寺第一</t>
  </si>
  <si>
    <t>土佐女子</t>
  </si>
  <si>
    <t>伊予農業Ａ</t>
  </si>
  <si>
    <t>伊予農業Ｂ</t>
  </si>
  <si>
    <t>玉名女子</t>
  </si>
  <si>
    <t>済美</t>
  </si>
  <si>
    <t>四学香川西</t>
  </si>
  <si>
    <t>高松第一</t>
  </si>
  <si>
    <t>徳島市立Ａ</t>
  </si>
  <si>
    <t>生駒</t>
  </si>
  <si>
    <t>長崎女子商</t>
  </si>
  <si>
    <t>鳥取敬愛</t>
  </si>
  <si>
    <t>高瀬</t>
  </si>
  <si>
    <t>徳島市立Ｂ</t>
  </si>
  <si>
    <t>大洲農業</t>
  </si>
  <si>
    <t>平城</t>
  </si>
  <si>
    <t>3-1</t>
  </si>
  <si>
    <t>3-2</t>
  </si>
  <si>
    <t>3-0</t>
  </si>
  <si>
    <t>No．5</t>
  </si>
  <si>
    <t>2-3</t>
  </si>
  <si>
    <t>1-3</t>
  </si>
  <si>
    <r>
      <t>b</t>
    </r>
    <r>
      <rPr>
        <sz val="11"/>
        <rFont val="ＭＳ Ｐゴシック"/>
        <family val="3"/>
      </rPr>
      <t>グループ</t>
    </r>
  </si>
  <si>
    <t>徳島商業Ａ</t>
  </si>
  <si>
    <t>岡山東商Ａ</t>
  </si>
  <si>
    <t>今治西</t>
  </si>
  <si>
    <t>高田商業</t>
  </si>
  <si>
    <t>今治南Ａ</t>
  </si>
  <si>
    <t>出雲西</t>
  </si>
  <si>
    <t>長崎商業</t>
  </si>
  <si>
    <t>今治南Ｂ</t>
  </si>
  <si>
    <t>興陽</t>
  </si>
  <si>
    <t>柳井商工</t>
  </si>
  <si>
    <t>草津東</t>
  </si>
  <si>
    <t>近江兄弟社Ａ</t>
  </si>
  <si>
    <t>城南Ａ</t>
  </si>
  <si>
    <t>和歌山商業Ａ</t>
  </si>
  <si>
    <t>城南Ｂ</t>
  </si>
  <si>
    <t>小倉西Ｂ</t>
  </si>
  <si>
    <t>近江兄弟社Ｂ</t>
  </si>
  <si>
    <t>近大和歌山</t>
  </si>
  <si>
    <t>小倉西Ａ</t>
  </si>
  <si>
    <t>南風原Ａ</t>
  </si>
  <si>
    <t>甲西</t>
  </si>
  <si>
    <t>岡山理大付属</t>
  </si>
  <si>
    <t>徳島商業Ｂ</t>
  </si>
  <si>
    <t>帝塚山</t>
  </si>
  <si>
    <t>甲南</t>
  </si>
  <si>
    <t>坂出工業</t>
  </si>
  <si>
    <t>水島工業</t>
  </si>
  <si>
    <t>徳島市立</t>
  </si>
  <si>
    <t>和歌山商業Ｂ</t>
  </si>
  <si>
    <t>鹿児島城西Ａ</t>
  </si>
  <si>
    <t>鹿児島城西Ｂ</t>
  </si>
  <si>
    <t>観音寺総合</t>
  </si>
  <si>
    <t>鶴翔</t>
  </si>
  <si>
    <t>青谷</t>
  </si>
  <si>
    <t>南風原Ｂ</t>
  </si>
  <si>
    <t>高専詫間</t>
  </si>
  <si>
    <t>山口</t>
  </si>
  <si>
    <t>岡山東商Ｂ</t>
  </si>
  <si>
    <t>南宇和</t>
  </si>
  <si>
    <t>3-0</t>
  </si>
  <si>
    <t>0-3</t>
  </si>
  <si>
    <t>1-3</t>
  </si>
  <si>
    <t>2-3</t>
  </si>
  <si>
    <t>3-1</t>
  </si>
  <si>
    <t>3-2</t>
  </si>
  <si>
    <t>0-3</t>
  </si>
  <si>
    <t>3/4</t>
  </si>
  <si>
    <t>4/3</t>
  </si>
  <si>
    <t>3/3</t>
  </si>
  <si>
    <t>4/5</t>
  </si>
  <si>
    <t>5/5</t>
  </si>
  <si>
    <t>3/4</t>
  </si>
  <si>
    <t>4/5</t>
  </si>
  <si>
    <t>5/3</t>
  </si>
  <si>
    <t>6/0</t>
  </si>
  <si>
    <t>0/6</t>
  </si>
  <si>
    <t>5/4</t>
  </si>
  <si>
    <t>4/5</t>
  </si>
  <si>
    <t>3/6</t>
  </si>
  <si>
    <t>4/4</t>
  </si>
  <si>
    <t>5/4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</si>
</sst>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m&quot;月&quot;d&quot;日&quot;\(aaa\)"/>
    <numFmt numFmtId="190" formatCode="&quot;団体（＠\5,000×&quot;0&quot;）&quot;"/>
    <numFmt numFmtId="191" formatCode="[$-411]ggge&quot;年&quot;m&quot;月&quot;d&quot;日&quot;;@"/>
    <numFmt numFmtId="192" formatCode="000\-0000\-0000"/>
    <numFmt numFmtId="193" formatCode="&quot;★&quot;\ &quot;¥&quot;#,##0;&quot;¥&quot;\-#,##0"/>
    <numFmt numFmtId="194" formatCode="\(@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HG丸ｺﾞｼｯｸM-PRO"/>
      <family val="3"/>
    </font>
    <font>
      <i/>
      <sz val="24"/>
      <name val="Times New Roman"/>
      <family val="1"/>
    </font>
    <font>
      <i/>
      <sz val="16"/>
      <name val="Times New Roman"/>
      <family val="1"/>
    </font>
    <font>
      <i/>
      <sz val="24"/>
      <name val="ＭＳ Ｐ明朝"/>
      <family val="1"/>
    </font>
    <font>
      <i/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6"/>
      <color indexed="9"/>
      <name val="HG丸ｺﾞｼｯｸM-PRO"/>
      <family val="3"/>
    </font>
    <font>
      <sz val="16"/>
      <color indexed="9"/>
      <name val="ＭＳ ゴシック"/>
      <family val="3"/>
    </font>
    <font>
      <sz val="32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 style="thin"/>
      <right style="double"/>
      <top style="thin"/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thin"/>
      <top style="dotted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4" fillId="23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183" fontId="24" fillId="23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0" xfId="0" applyNumberFormat="1" applyFont="1" applyFill="1" applyBorder="1" applyAlignment="1">
      <alignment horizontal="center" vertical="center"/>
    </xf>
    <xf numFmtId="183" fontId="24" fillId="23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31" fillId="0" borderId="23" xfId="0" applyNumberFormat="1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28" xfId="0" applyFont="1" applyBorder="1" applyAlignment="1">
      <alignment horizontal="distributed" vertical="center" shrinkToFit="1"/>
    </xf>
    <xf numFmtId="0" fontId="25" fillId="0" borderId="29" xfId="0" applyFont="1" applyBorder="1" applyAlignment="1">
      <alignment horizontal="distributed" vertical="center" shrinkToFit="1"/>
    </xf>
    <xf numFmtId="0" fontId="27" fillId="23" borderId="30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 shrinkToFit="1"/>
    </xf>
    <xf numFmtId="0" fontId="31" fillId="0" borderId="34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37" xfId="0" applyFont="1" applyFill="1" applyBorder="1" applyAlignment="1">
      <alignment horizontal="distributed" vertical="center" shrinkToFit="1"/>
    </xf>
    <xf numFmtId="0" fontId="25" fillId="0" borderId="38" xfId="0" applyFont="1" applyFill="1" applyBorder="1" applyAlignment="1">
      <alignment horizontal="distributed" vertical="center" shrinkToFit="1"/>
    </xf>
    <xf numFmtId="0" fontId="25" fillId="0" borderId="39" xfId="0" applyFont="1" applyFill="1" applyBorder="1" applyAlignment="1">
      <alignment horizontal="distributed" vertical="center" shrinkToFit="1"/>
    </xf>
    <xf numFmtId="0" fontId="25" fillId="0" borderId="40" xfId="0" applyFont="1" applyFill="1" applyBorder="1" applyAlignment="1">
      <alignment horizontal="distributed" vertical="center" shrinkToFit="1"/>
    </xf>
    <xf numFmtId="49" fontId="2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9" fontId="29" fillId="23" borderId="23" xfId="0" applyNumberFormat="1" applyFont="1" applyFill="1" applyBorder="1" applyAlignment="1" applyProtection="1">
      <alignment horizontal="center" vertical="center" shrinkToFit="1"/>
      <protection locked="0"/>
    </xf>
    <xf numFmtId="0" fontId="29" fillId="23" borderId="43" xfId="0" applyNumberFormat="1" applyFont="1" applyFill="1" applyBorder="1" applyAlignment="1">
      <alignment horizontal="center" vertical="center" shrinkToFit="1"/>
    </xf>
    <xf numFmtId="0" fontId="29" fillId="23" borderId="47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1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52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2" fillId="23" borderId="56" xfId="0" applyFont="1" applyFill="1" applyBorder="1" applyAlignment="1">
      <alignment horizontal="center" vertical="center" wrapText="1"/>
    </xf>
    <xf numFmtId="0" fontId="31" fillId="0" borderId="43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textRotation="255"/>
    </xf>
    <xf numFmtId="0" fontId="0" fillId="0" borderId="60" xfId="0" applyFont="1" applyBorder="1" applyAlignment="1">
      <alignment horizontal="center" vertical="center"/>
    </xf>
    <xf numFmtId="183" fontId="24" fillId="23" borderId="61" xfId="0" applyNumberFormat="1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41" xfId="0" applyNumberFormat="1" applyFon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183" fontId="3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right" vertical="center"/>
    </xf>
    <xf numFmtId="0" fontId="29" fillId="0" borderId="41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40" fillId="23" borderId="17" xfId="0" applyFont="1" applyFill="1" applyBorder="1" applyAlignment="1">
      <alignment horizontal="center" vertical="center" wrapText="1"/>
    </xf>
    <xf numFmtId="0" fontId="40" fillId="23" borderId="38" xfId="0" applyFont="1" applyFill="1" applyBorder="1" applyAlignment="1">
      <alignment horizontal="center" vertical="center" wrapText="1"/>
    </xf>
    <xf numFmtId="0" fontId="40" fillId="23" borderId="18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distributed" vertical="center" shrinkToFit="1"/>
    </xf>
    <xf numFmtId="0" fontId="25" fillId="0" borderId="48" xfId="0" applyFont="1" applyFill="1" applyBorder="1" applyAlignment="1">
      <alignment horizontal="distributed" vertical="center" shrinkToFit="1"/>
    </xf>
    <xf numFmtId="49" fontId="29" fillId="0" borderId="63" xfId="0" applyNumberFormat="1" applyFont="1" applyFill="1" applyBorder="1" applyAlignment="1">
      <alignment horizontal="center" vertical="center" shrinkToFit="1"/>
    </xf>
    <xf numFmtId="49" fontId="2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3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49" fontId="29" fillId="23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>
      <alignment horizontal="center" vertical="center" shrinkToFit="1"/>
    </xf>
    <xf numFmtId="49" fontId="29" fillId="23" borderId="43" xfId="0" applyNumberFormat="1" applyFont="1" applyFill="1" applyBorder="1" applyAlignment="1">
      <alignment horizontal="center" vertical="center" shrinkToFit="1"/>
    </xf>
    <xf numFmtId="49" fontId="29" fillId="23" borderId="47" xfId="0" applyNumberFormat="1" applyFont="1" applyFill="1" applyBorder="1" applyAlignment="1">
      <alignment horizontal="center" vertical="center" shrinkToFit="1"/>
    </xf>
    <xf numFmtId="0" fontId="42" fillId="23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65" xfId="0" applyFont="1" applyFill="1" applyBorder="1" applyAlignment="1">
      <alignment horizontal="center" vertical="center" textRotation="255"/>
    </xf>
    <xf numFmtId="0" fontId="24" fillId="0" borderId="66" xfId="0" applyFont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38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1" fillId="0" borderId="71" xfId="0" applyFont="1" applyBorder="1" applyAlignment="1" quotePrefix="1">
      <alignment horizontal="center" vertical="center"/>
    </xf>
    <xf numFmtId="0" fontId="31" fillId="0" borderId="72" xfId="0" applyFont="1" applyBorder="1" applyAlignment="1" quotePrefix="1">
      <alignment horizontal="center" vertical="center"/>
    </xf>
    <xf numFmtId="0" fontId="31" fillId="0" borderId="73" xfId="0" applyFont="1" applyBorder="1" applyAlignment="1" quotePrefix="1">
      <alignment horizontal="center" vertical="center"/>
    </xf>
    <xf numFmtId="0" fontId="31" fillId="0" borderId="74" xfId="0" applyFont="1" applyBorder="1" applyAlignment="1" quotePrefix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9" fillId="0" borderId="75" xfId="0" applyNumberFormat="1" applyFont="1" applyFill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31" fillId="0" borderId="76" xfId="0" applyFont="1" applyBorder="1" applyAlignment="1" quotePrefix="1">
      <alignment horizontal="center" vertical="center"/>
    </xf>
    <xf numFmtId="0" fontId="31" fillId="0" borderId="77" xfId="0" applyFont="1" applyBorder="1" applyAlignment="1" quotePrefix="1">
      <alignment horizontal="center" vertical="center"/>
    </xf>
    <xf numFmtId="0" fontId="27" fillId="23" borderId="78" xfId="0" applyFont="1" applyFill="1" applyBorder="1" applyAlignment="1">
      <alignment horizontal="center" vertical="center"/>
    </xf>
    <xf numFmtId="0" fontId="31" fillId="0" borderId="79" xfId="0" applyFont="1" applyBorder="1" applyAlignment="1" quotePrefix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 quotePrefix="1">
      <alignment horizontal="center" vertical="center"/>
    </xf>
    <xf numFmtId="0" fontId="31" fillId="0" borderId="80" xfId="0" applyFont="1" applyBorder="1" applyAlignment="1" quotePrefix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49" fontId="2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41" xfId="0" applyNumberFormat="1" applyFont="1" applyFill="1" applyBorder="1" applyAlignment="1">
      <alignment horizontal="center" vertical="center" shrinkToFit="1"/>
    </xf>
    <xf numFmtId="49" fontId="29" fillId="20" borderId="43" xfId="0" applyNumberFormat="1" applyFont="1" applyFill="1" applyBorder="1" applyAlignment="1">
      <alignment horizontal="center" vertical="center" shrinkToFit="1"/>
    </xf>
    <xf numFmtId="49" fontId="29" fillId="20" borderId="4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4" fillId="23" borderId="28" xfId="0" applyFont="1" applyFill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107" xfId="0" applyFont="1" applyBorder="1" applyAlignment="1">
      <alignment horizontal="center" vertical="center"/>
    </xf>
    <xf numFmtId="0" fontId="45" fillId="0" borderId="0" xfId="0" applyFont="1" applyAlignment="1" quotePrefix="1">
      <alignment horizontal="center" vertical="center"/>
    </xf>
    <xf numFmtId="0" fontId="44" fillId="23" borderId="108" xfId="0" applyFont="1" applyFill="1" applyBorder="1" applyAlignment="1">
      <alignment horizontal="center" vertical="center"/>
    </xf>
    <xf numFmtId="0" fontId="38" fillId="0" borderId="25" xfId="0" applyNumberFormat="1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0" fontId="27" fillId="23" borderId="109" xfId="0" applyFont="1" applyFill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 shrinkToFit="1"/>
    </xf>
    <xf numFmtId="0" fontId="38" fillId="0" borderId="32" xfId="0" applyNumberFormat="1" applyFont="1" applyBorder="1" applyAlignment="1">
      <alignment horizontal="center" vertical="center" shrinkToFit="1"/>
    </xf>
    <xf numFmtId="0" fontId="38" fillId="0" borderId="41" xfId="0" applyNumberFormat="1" applyFont="1" applyBorder="1" applyAlignment="1">
      <alignment horizontal="center" vertical="center" shrinkToFit="1"/>
    </xf>
    <xf numFmtId="0" fontId="38" fillId="0" borderId="15" xfId="0" applyNumberFormat="1" applyFont="1" applyBorder="1" applyAlignment="1">
      <alignment horizontal="center" vertical="center" shrinkToFit="1"/>
    </xf>
    <xf numFmtId="0" fontId="38" fillId="0" borderId="103" xfId="0" applyNumberFormat="1" applyFont="1" applyBorder="1" applyAlignment="1">
      <alignment horizontal="center" vertical="center" shrinkToFit="1"/>
    </xf>
    <xf numFmtId="0" fontId="38" fillId="0" borderId="48" xfId="0" applyNumberFormat="1" applyFont="1" applyBorder="1" applyAlignment="1">
      <alignment horizontal="center" vertical="center" shrinkToFit="1"/>
    </xf>
    <xf numFmtId="0" fontId="38" fillId="0" borderId="25" xfId="0" applyNumberFormat="1" applyFont="1" applyBorder="1" applyAlignment="1">
      <alignment horizontal="center" vertical="center" shrinkToFit="1"/>
    </xf>
    <xf numFmtId="0" fontId="38" fillId="0" borderId="59" xfId="0" applyNumberFormat="1" applyFont="1" applyBorder="1" applyAlignment="1">
      <alignment horizontal="center" vertical="center" shrinkToFit="1"/>
    </xf>
    <xf numFmtId="0" fontId="42" fillId="23" borderId="108" xfId="0" applyFont="1" applyFill="1" applyBorder="1" applyAlignment="1">
      <alignment horizontal="center" vertical="center"/>
    </xf>
    <xf numFmtId="0" fontId="42" fillId="23" borderId="112" xfId="0" applyFont="1" applyFill="1" applyBorder="1" applyAlignment="1">
      <alignment horizontal="center" vertical="center"/>
    </xf>
    <xf numFmtId="0" fontId="42" fillId="23" borderId="31" xfId="0" applyFont="1" applyFill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horizontal="center" vertical="center" shrinkToFit="1"/>
    </xf>
    <xf numFmtId="0" fontId="42" fillId="23" borderId="31" xfId="0" applyFont="1" applyFill="1" applyBorder="1" applyAlignment="1">
      <alignment horizontal="center" vertical="center"/>
    </xf>
    <xf numFmtId="0" fontId="44" fillId="23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38" fillId="0" borderId="34" xfId="0" applyNumberFormat="1" applyFont="1" applyBorder="1" applyAlignment="1">
      <alignment horizontal="center" vertical="center" shrinkToFit="1"/>
    </xf>
    <xf numFmtId="0" fontId="38" fillId="0" borderId="35" xfId="0" applyNumberFormat="1" applyFont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6" fillId="23" borderId="114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 textRotation="255"/>
    </xf>
    <xf numFmtId="0" fontId="24" fillId="0" borderId="116" xfId="0" applyFont="1" applyFill="1" applyBorder="1" applyAlignment="1">
      <alignment horizontal="center" vertical="center" textRotation="255"/>
    </xf>
    <xf numFmtId="0" fontId="24" fillId="0" borderId="117" xfId="0" applyFont="1" applyFill="1" applyBorder="1" applyAlignment="1">
      <alignment horizontal="center" vertical="center" textRotation="255"/>
    </xf>
    <xf numFmtId="0" fontId="24" fillId="0" borderId="68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18" xfId="0" applyFont="1" applyFill="1" applyBorder="1" applyAlignment="1">
      <alignment horizontal="center" vertical="center" textRotation="255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65" xfId="0" applyFont="1" applyFill="1" applyBorder="1" applyAlignment="1">
      <alignment horizontal="center" vertical="center" textRotation="255"/>
    </xf>
    <xf numFmtId="0" fontId="24" fillId="0" borderId="119" xfId="0" applyFont="1" applyFill="1" applyBorder="1" applyAlignment="1">
      <alignment horizontal="center" vertical="center" textRotation="255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23" borderId="48" xfId="0" applyFont="1" applyFill="1" applyBorder="1" applyAlignment="1">
      <alignment horizontal="center" vertical="center"/>
    </xf>
    <xf numFmtId="0" fontId="24" fillId="23" borderId="49" xfId="0" applyFont="1" applyFill="1" applyBorder="1" applyAlignment="1">
      <alignment horizontal="center" vertical="center"/>
    </xf>
    <xf numFmtId="0" fontId="24" fillId="23" borderId="50" xfId="0" applyFont="1" applyFill="1" applyBorder="1" applyAlignment="1">
      <alignment horizontal="center" vertical="center"/>
    </xf>
    <xf numFmtId="0" fontId="24" fillId="23" borderId="53" xfId="0" applyFont="1" applyFill="1" applyBorder="1" applyAlignment="1">
      <alignment horizontal="center" vertical="center"/>
    </xf>
    <xf numFmtId="0" fontId="24" fillId="23" borderId="35" xfId="0" applyFont="1" applyFill="1" applyBorder="1" applyAlignment="1">
      <alignment horizontal="center" vertical="center"/>
    </xf>
    <xf numFmtId="0" fontId="24" fillId="23" borderId="5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5" fillId="0" borderId="37" xfId="0" applyFont="1" applyBorder="1" applyAlignment="1">
      <alignment horizontal="distributed" vertical="center" shrinkToFit="1"/>
    </xf>
    <xf numFmtId="0" fontId="25" fillId="0" borderId="102" xfId="0" applyFont="1" applyBorder="1" applyAlignment="1">
      <alignment horizontal="distributed" vertical="center" shrinkToFit="1"/>
    </xf>
    <xf numFmtId="0" fontId="25" fillId="0" borderId="38" xfId="0" applyFont="1" applyBorder="1" applyAlignment="1">
      <alignment horizontal="distributed" vertical="center" shrinkToFit="1"/>
    </xf>
    <xf numFmtId="0" fontId="25" fillId="0" borderId="120" xfId="0" applyFont="1" applyBorder="1" applyAlignment="1">
      <alignment horizontal="distributed" vertical="center" shrinkToFit="1"/>
    </xf>
    <xf numFmtId="0" fontId="27" fillId="23" borderId="78" xfId="0" applyFont="1" applyFill="1" applyBorder="1" applyAlignment="1">
      <alignment horizontal="center" vertical="center"/>
    </xf>
    <xf numFmtId="0" fontId="27" fillId="23" borderId="28" xfId="0" applyFont="1" applyFill="1" applyBorder="1" applyAlignment="1">
      <alignment horizontal="center" vertical="center"/>
    </xf>
    <xf numFmtId="0" fontId="31" fillId="0" borderId="79" xfId="0" applyFont="1" applyBorder="1" applyAlignment="1" quotePrefix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76" xfId="0" applyFont="1" applyBorder="1" applyAlignment="1" quotePrefix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41" fillId="23" borderId="112" xfId="0" applyFont="1" applyFill="1" applyBorder="1" applyAlignment="1">
      <alignment horizontal="center" vertical="center" shrinkToFit="1"/>
    </xf>
    <xf numFmtId="0" fontId="41" fillId="23" borderId="108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distributed" vertical="center" shrinkToFit="1"/>
    </xf>
    <xf numFmtId="0" fontId="25" fillId="0" borderId="113" xfId="0" applyFont="1" applyBorder="1" applyAlignment="1">
      <alignment horizontal="distributed" vertical="center" shrinkToFit="1"/>
    </xf>
    <xf numFmtId="0" fontId="25" fillId="0" borderId="122" xfId="0" applyFont="1" applyBorder="1" applyAlignment="1">
      <alignment horizontal="distributed" vertical="center" shrinkToFit="1"/>
    </xf>
    <xf numFmtId="0" fontId="25" fillId="0" borderId="54" xfId="0" applyFont="1" applyBorder="1" applyAlignment="1">
      <alignment horizontal="distributed" vertical="center" shrinkToFit="1"/>
    </xf>
    <xf numFmtId="0" fontId="25" fillId="0" borderId="110" xfId="0" applyFont="1" applyBorder="1" applyAlignment="1">
      <alignment horizontal="distributed" vertical="center" shrinkToFit="1"/>
    </xf>
    <xf numFmtId="0" fontId="25" fillId="0" borderId="123" xfId="0" applyFont="1" applyBorder="1" applyAlignment="1">
      <alignment horizontal="distributed" vertical="center" shrinkToFit="1"/>
    </xf>
    <xf numFmtId="0" fontId="31" fillId="0" borderId="77" xfId="0" applyFont="1" applyBorder="1" applyAlignment="1" quotePrefix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7" fillId="23" borderId="55" xfId="0" applyFont="1" applyFill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8" fillId="0" borderId="81" xfId="0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horizontal="center" vertical="center" shrinkToFit="1"/>
    </xf>
    <xf numFmtId="0" fontId="38" fillId="0" borderId="27" xfId="0" applyNumberFormat="1" applyFont="1" applyBorder="1" applyAlignment="1">
      <alignment horizontal="center" vertical="center" shrinkToFit="1"/>
    </xf>
    <xf numFmtId="0" fontId="38" fillId="0" borderId="15" xfId="0" applyNumberFormat="1" applyFont="1" applyBorder="1" applyAlignment="1">
      <alignment horizontal="center" vertical="center" shrinkToFit="1"/>
    </xf>
    <xf numFmtId="0" fontId="38" fillId="0" borderId="44" xfId="0" applyNumberFormat="1" applyFont="1" applyBorder="1" applyAlignment="1">
      <alignment horizontal="center" vertical="center" shrinkToFit="1"/>
    </xf>
    <xf numFmtId="0" fontId="38" fillId="0" borderId="18" xfId="0" applyNumberFormat="1" applyFont="1" applyBorder="1" applyAlignment="1">
      <alignment horizontal="center" vertical="center" shrinkToFit="1"/>
    </xf>
    <xf numFmtId="0" fontId="38" fillId="0" borderId="23" xfId="0" applyNumberFormat="1" applyFont="1" applyBorder="1" applyAlignment="1">
      <alignment horizontal="center" vertical="center" shrinkToFit="1"/>
    </xf>
    <xf numFmtId="0" fontId="38" fillId="0" borderId="32" xfId="0" applyNumberFormat="1" applyFont="1" applyBorder="1" applyAlignment="1">
      <alignment horizontal="center" vertical="center" shrinkToFit="1"/>
    </xf>
    <xf numFmtId="0" fontId="42" fillId="23" borderId="109" xfId="0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25" fillId="0" borderId="111" xfId="0" applyFont="1" applyBorder="1" applyAlignment="1">
      <alignment horizontal="distributed" vertical="center" shrinkToFit="1"/>
    </xf>
    <xf numFmtId="0" fontId="25" fillId="0" borderId="124" xfId="0" applyFont="1" applyBorder="1" applyAlignment="1">
      <alignment horizontal="distributed" vertical="center" shrinkToFit="1"/>
    </xf>
    <xf numFmtId="0" fontId="27" fillId="0" borderId="49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3" fillId="23" borderId="112" xfId="0" applyFont="1" applyFill="1" applyBorder="1" applyAlignment="1">
      <alignment horizontal="center" vertical="center" shrinkToFit="1"/>
    </xf>
    <xf numFmtId="0" fontId="44" fillId="23" borderId="109" xfId="0" applyFont="1" applyFill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38" fillId="0" borderId="113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102" xfId="0" applyNumberFormat="1" applyFont="1" applyBorder="1" applyAlignment="1">
      <alignment horizontal="center" vertical="center"/>
    </xf>
    <xf numFmtId="0" fontId="38" fillId="0" borderId="111" xfId="0" applyNumberFormat="1" applyFont="1" applyBorder="1" applyAlignment="1">
      <alignment horizontal="center" vertical="center"/>
    </xf>
    <xf numFmtId="0" fontId="38" fillId="0" borderId="12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23" borderId="48" xfId="0" applyFont="1" applyFill="1" applyBorder="1" applyAlignment="1">
      <alignment horizontal="center" vertical="center"/>
    </xf>
    <xf numFmtId="0" fontId="27" fillId="23" borderId="5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 shrinkToFit="1"/>
    </xf>
    <xf numFmtId="0" fontId="38" fillId="0" borderId="113" xfId="0" applyNumberFormat="1" applyFont="1" applyBorder="1" applyAlignment="1">
      <alignment horizontal="center" vertical="center" shrinkToFit="1"/>
    </xf>
    <xf numFmtId="0" fontId="38" fillId="0" borderId="37" xfId="0" applyNumberFormat="1" applyFont="1" applyBorder="1" applyAlignment="1">
      <alignment horizontal="center" vertical="center" shrinkToFit="1"/>
    </xf>
    <xf numFmtId="0" fontId="38" fillId="0" borderId="102" xfId="0" applyNumberFormat="1" applyFont="1" applyBorder="1" applyAlignment="1">
      <alignment horizontal="center" vertical="center" shrinkToFit="1"/>
    </xf>
    <xf numFmtId="0" fontId="38" fillId="0" borderId="111" xfId="0" applyNumberFormat="1" applyFont="1" applyBorder="1" applyAlignment="1">
      <alignment horizontal="center" vertical="center" shrinkToFit="1"/>
    </xf>
    <xf numFmtId="0" fontId="38" fillId="0" borderId="124" xfId="0" applyNumberFormat="1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23" borderId="112" xfId="0" applyFont="1" applyFill="1" applyBorder="1" applyAlignment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61925" y="0"/>
          <a:ext cx="291465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順位リーグ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zoomScalePageLayoutView="0" workbookViewId="0" topLeftCell="A7">
      <selection activeCell="U6" sqref="U6"/>
    </sheetView>
  </sheetViews>
  <sheetFormatPr defaultColWidth="13.125" defaultRowHeight="25.5" customHeight="1"/>
  <cols>
    <col min="1" max="16384" width="13.125" style="19" customWidth="1"/>
  </cols>
  <sheetData>
    <row r="1" spans="1:16" s="1" customFormat="1" ht="30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1"/>
      <c r="M1" s="61"/>
      <c r="N1" s="61"/>
      <c r="O1" s="61"/>
      <c r="P1" s="61"/>
    </row>
    <row r="2" spans="1:3" s="1" customFormat="1" ht="30" customHeight="1" thickBot="1">
      <c r="A2" s="2" t="s">
        <v>1</v>
      </c>
      <c r="B2" s="279" t="s">
        <v>100</v>
      </c>
      <c r="C2" s="279"/>
    </row>
    <row r="3" spans="1:13" s="1" customFormat="1" ht="36.75" customHeight="1">
      <c r="A3" s="274"/>
      <c r="B3" s="277" t="s">
        <v>2</v>
      </c>
      <c r="C3" s="278"/>
      <c r="D3" s="277" t="s">
        <v>3</v>
      </c>
      <c r="E3" s="278"/>
      <c r="F3" s="277" t="s">
        <v>4</v>
      </c>
      <c r="G3" s="278"/>
      <c r="H3" s="277" t="s">
        <v>5</v>
      </c>
      <c r="I3" s="278"/>
      <c r="J3" s="277" t="s">
        <v>6</v>
      </c>
      <c r="K3" s="278"/>
      <c r="L3" s="28"/>
      <c r="M3" s="28"/>
    </row>
    <row r="4" spans="1:13" s="1" customFormat="1" ht="36.75" customHeight="1" thickBot="1">
      <c r="A4" s="275"/>
      <c r="B4" s="152" t="s">
        <v>45</v>
      </c>
      <c r="C4" s="154" t="s">
        <v>46</v>
      </c>
      <c r="D4" s="152" t="s">
        <v>45</v>
      </c>
      <c r="E4" s="154" t="s">
        <v>46</v>
      </c>
      <c r="F4" s="152" t="s">
        <v>45</v>
      </c>
      <c r="G4" s="154" t="s">
        <v>46</v>
      </c>
      <c r="H4" s="152" t="s">
        <v>45</v>
      </c>
      <c r="I4" s="154" t="s">
        <v>46</v>
      </c>
      <c r="J4" s="152" t="s">
        <v>45</v>
      </c>
      <c r="K4" s="154" t="s">
        <v>46</v>
      </c>
      <c r="L4" s="28"/>
      <c r="M4" s="28"/>
    </row>
    <row r="5" spans="1:13" s="1" customFormat="1" ht="36.75" customHeight="1">
      <c r="A5" s="3">
        <v>1</v>
      </c>
      <c r="B5" s="4" t="s">
        <v>295</v>
      </c>
      <c r="C5" s="5" t="s">
        <v>359</v>
      </c>
      <c r="D5" s="4" t="s">
        <v>311</v>
      </c>
      <c r="E5" s="5" t="s">
        <v>310</v>
      </c>
      <c r="F5" s="4" t="s">
        <v>356</v>
      </c>
      <c r="G5" s="5" t="s">
        <v>353</v>
      </c>
      <c r="H5" s="4" t="s">
        <v>358</v>
      </c>
      <c r="I5" s="5" t="s">
        <v>315</v>
      </c>
      <c r="J5" s="4" t="s">
        <v>380</v>
      </c>
      <c r="K5" s="5" t="s">
        <v>309</v>
      </c>
      <c r="L5" s="43"/>
      <c r="M5" s="42"/>
    </row>
    <row r="6" spans="1:13" s="1" customFormat="1" ht="36.75" customHeight="1">
      <c r="A6" s="6">
        <v>2</v>
      </c>
      <c r="B6" s="7" t="s">
        <v>360</v>
      </c>
      <c r="C6" s="8" t="s">
        <v>331</v>
      </c>
      <c r="D6" s="7" t="s">
        <v>364</v>
      </c>
      <c r="E6" s="8" t="s">
        <v>306</v>
      </c>
      <c r="F6" s="7" t="s">
        <v>350</v>
      </c>
      <c r="G6" s="8" t="s">
        <v>303</v>
      </c>
      <c r="H6" s="7" t="s">
        <v>313</v>
      </c>
      <c r="I6" s="8" t="s">
        <v>365</v>
      </c>
      <c r="J6" s="7" t="s">
        <v>379</v>
      </c>
      <c r="K6" s="8" t="s">
        <v>320</v>
      </c>
      <c r="L6" s="43"/>
      <c r="M6" s="42"/>
    </row>
    <row r="7" spans="1:13" s="1" customFormat="1" ht="36.75" customHeight="1">
      <c r="A7" s="6">
        <v>3</v>
      </c>
      <c r="B7" s="7" t="s">
        <v>361</v>
      </c>
      <c r="C7" s="8" t="s">
        <v>300</v>
      </c>
      <c r="D7" s="7" t="s">
        <v>334</v>
      </c>
      <c r="E7" s="8" t="s">
        <v>366</v>
      </c>
      <c r="F7" s="7" t="s">
        <v>367</v>
      </c>
      <c r="G7" s="8" t="s">
        <v>368</v>
      </c>
      <c r="H7" s="7" t="s">
        <v>307</v>
      </c>
      <c r="I7" s="8" t="s">
        <v>369</v>
      </c>
      <c r="J7" s="7" t="s">
        <v>381</v>
      </c>
      <c r="K7" s="8" t="s">
        <v>382</v>
      </c>
      <c r="L7" s="43"/>
      <c r="M7" s="42"/>
    </row>
    <row r="8" spans="1:13" s="1" customFormat="1" ht="36.75" customHeight="1">
      <c r="A8" s="6">
        <v>4</v>
      </c>
      <c r="B8" s="7" t="s">
        <v>299</v>
      </c>
      <c r="C8" s="8" t="s">
        <v>362</v>
      </c>
      <c r="D8" s="7" t="s">
        <v>370</v>
      </c>
      <c r="E8" s="8" t="s">
        <v>319</v>
      </c>
      <c r="F8" s="7" t="s">
        <v>340</v>
      </c>
      <c r="G8" s="8" t="s">
        <v>308</v>
      </c>
      <c r="H8" s="7" t="s">
        <v>312</v>
      </c>
      <c r="I8" s="8" t="s">
        <v>317</v>
      </c>
      <c r="J8" s="7" t="s">
        <v>325</v>
      </c>
      <c r="K8" s="8" t="s">
        <v>321</v>
      </c>
      <c r="L8" s="43"/>
      <c r="M8" s="42"/>
    </row>
    <row r="9" spans="1:13" s="1" customFormat="1" ht="36.75" customHeight="1">
      <c r="A9" s="9">
        <v>5</v>
      </c>
      <c r="B9" s="10" t="s">
        <v>298</v>
      </c>
      <c r="C9" s="11" t="s">
        <v>304</v>
      </c>
      <c r="D9" s="10" t="s">
        <v>371</v>
      </c>
      <c r="E9" s="11" t="s">
        <v>372</v>
      </c>
      <c r="F9" s="10" t="s">
        <v>314</v>
      </c>
      <c r="G9" s="11" t="s">
        <v>324</v>
      </c>
      <c r="H9" s="10" t="s">
        <v>373</v>
      </c>
      <c r="I9" s="11" t="s">
        <v>336</v>
      </c>
      <c r="J9" s="10" t="s">
        <v>302</v>
      </c>
      <c r="K9" s="11" t="s">
        <v>323</v>
      </c>
      <c r="L9" s="29"/>
      <c r="M9" s="42"/>
    </row>
    <row r="10" spans="1:12" s="1" customFormat="1" ht="36.75" customHeight="1" thickBot="1">
      <c r="A10" s="12">
        <v>6</v>
      </c>
      <c r="B10" s="18" t="s">
        <v>363</v>
      </c>
      <c r="C10" s="65" t="s">
        <v>348</v>
      </c>
      <c r="D10" s="18" t="s">
        <v>316</v>
      </c>
      <c r="E10" s="65" t="s">
        <v>374</v>
      </c>
      <c r="F10" s="18" t="s">
        <v>375</v>
      </c>
      <c r="G10" s="65" t="s">
        <v>318</v>
      </c>
      <c r="H10" s="18" t="s">
        <v>296</v>
      </c>
      <c r="I10" s="65" t="s">
        <v>376</v>
      </c>
      <c r="J10" s="18" t="s">
        <v>337</v>
      </c>
      <c r="K10" s="65" t="s">
        <v>383</v>
      </c>
      <c r="L10" s="42"/>
    </row>
    <row r="11" spans="1:16" s="44" customFormat="1" ht="36.75" customHeight="1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3" s="1" customFormat="1" ht="30" customHeight="1" thickBot="1">
      <c r="A12" s="2" t="s">
        <v>7</v>
      </c>
      <c r="B12" s="279" t="s">
        <v>101</v>
      </c>
      <c r="C12" s="279"/>
    </row>
    <row r="13" spans="1:16" s="1" customFormat="1" ht="36.75" customHeight="1">
      <c r="A13" s="274"/>
      <c r="B13" s="277" t="s">
        <v>2</v>
      </c>
      <c r="C13" s="280"/>
      <c r="D13" s="277" t="s">
        <v>3</v>
      </c>
      <c r="E13" s="278"/>
      <c r="F13" s="277" t="s">
        <v>4</v>
      </c>
      <c r="G13" s="280"/>
      <c r="H13" s="277" t="s">
        <v>5</v>
      </c>
      <c r="I13" s="280"/>
      <c r="J13" s="277" t="s">
        <v>6</v>
      </c>
      <c r="K13" s="278"/>
      <c r="L13" s="13"/>
      <c r="M13" s="13"/>
      <c r="N13" s="13"/>
      <c r="O13" s="13"/>
      <c r="P13" s="13"/>
    </row>
    <row r="14" spans="1:16" s="1" customFormat="1" ht="36.75" customHeight="1" thickBot="1">
      <c r="A14" s="275"/>
      <c r="B14" s="152" t="s">
        <v>102</v>
      </c>
      <c r="C14" s="153" t="s">
        <v>103</v>
      </c>
      <c r="D14" s="152" t="s">
        <v>102</v>
      </c>
      <c r="E14" s="154" t="s">
        <v>103</v>
      </c>
      <c r="F14" s="152" t="s">
        <v>102</v>
      </c>
      <c r="G14" s="153" t="s">
        <v>103</v>
      </c>
      <c r="H14" s="152" t="s">
        <v>102</v>
      </c>
      <c r="I14" s="153" t="s">
        <v>103</v>
      </c>
      <c r="J14" s="152" t="s">
        <v>102</v>
      </c>
      <c r="K14" s="154" t="s">
        <v>103</v>
      </c>
      <c r="L14" s="14"/>
      <c r="M14" s="14"/>
      <c r="N14" s="14"/>
      <c r="O14" s="14"/>
      <c r="P14" s="14"/>
    </row>
    <row r="15" spans="1:16" s="1" customFormat="1" ht="36.75" customHeight="1">
      <c r="A15" s="3">
        <v>1</v>
      </c>
      <c r="B15" s="4" t="s">
        <v>377</v>
      </c>
      <c r="C15" s="64" t="s">
        <v>330</v>
      </c>
      <c r="D15" s="4" t="s">
        <v>335</v>
      </c>
      <c r="E15" s="5" t="s">
        <v>348</v>
      </c>
      <c r="F15" s="4" t="s">
        <v>338</v>
      </c>
      <c r="G15" s="64" t="s">
        <v>336</v>
      </c>
      <c r="H15" s="4" t="s">
        <v>337</v>
      </c>
      <c r="I15" s="64" t="s">
        <v>384</v>
      </c>
      <c r="J15" s="4" t="s">
        <v>321</v>
      </c>
      <c r="K15" s="5" t="s">
        <v>325</v>
      </c>
      <c r="L15" s="15"/>
      <c r="M15" s="15"/>
      <c r="N15" s="15"/>
      <c r="O15" s="15"/>
      <c r="P15" s="15"/>
    </row>
    <row r="16" spans="1:16" s="1" customFormat="1" ht="36.75" customHeight="1">
      <c r="A16" s="6">
        <v>2</v>
      </c>
      <c r="B16" s="7" t="s">
        <v>333</v>
      </c>
      <c r="C16" s="62" t="s">
        <v>360</v>
      </c>
      <c r="D16" s="7" t="s">
        <v>327</v>
      </c>
      <c r="E16" s="8" t="s">
        <v>349</v>
      </c>
      <c r="F16" s="7" t="s">
        <v>350</v>
      </c>
      <c r="G16" s="62" t="s">
        <v>351</v>
      </c>
      <c r="H16" s="7" t="s">
        <v>362</v>
      </c>
      <c r="I16" s="62" t="s">
        <v>385</v>
      </c>
      <c r="J16" s="7" t="s">
        <v>309</v>
      </c>
      <c r="K16" s="8" t="s">
        <v>301</v>
      </c>
      <c r="L16" s="15"/>
      <c r="M16" s="15"/>
      <c r="N16" s="15"/>
      <c r="O16" s="15"/>
      <c r="P16" s="15"/>
    </row>
    <row r="17" spans="1:16" s="1" customFormat="1" ht="36.75" customHeight="1">
      <c r="A17" s="6">
        <v>3</v>
      </c>
      <c r="B17" s="7" t="s">
        <v>298</v>
      </c>
      <c r="C17" s="62" t="s">
        <v>295</v>
      </c>
      <c r="D17" s="7" t="s">
        <v>352</v>
      </c>
      <c r="E17" s="8" t="s">
        <v>353</v>
      </c>
      <c r="F17" s="7" t="s">
        <v>306</v>
      </c>
      <c r="G17" s="62" t="s">
        <v>300</v>
      </c>
      <c r="H17" s="7" t="s">
        <v>322</v>
      </c>
      <c r="I17" s="62" t="s">
        <v>328</v>
      </c>
      <c r="J17" s="7" t="s">
        <v>339</v>
      </c>
      <c r="K17" s="8" t="s">
        <v>314</v>
      </c>
      <c r="L17" s="15"/>
      <c r="M17" s="15"/>
      <c r="N17" s="15"/>
      <c r="O17" s="15"/>
      <c r="P17" s="15"/>
    </row>
    <row r="18" spans="1:16" s="1" customFormat="1" ht="36.75" customHeight="1">
      <c r="A18" s="6">
        <v>4</v>
      </c>
      <c r="B18" s="7" t="s">
        <v>326</v>
      </c>
      <c r="C18" s="62" t="s">
        <v>310</v>
      </c>
      <c r="D18" s="7" t="s">
        <v>297</v>
      </c>
      <c r="E18" s="8" t="s">
        <v>354</v>
      </c>
      <c r="F18" s="7" t="s">
        <v>313</v>
      </c>
      <c r="G18" s="62" t="s">
        <v>332</v>
      </c>
      <c r="H18" s="7" t="s">
        <v>296</v>
      </c>
      <c r="I18" s="62" t="s">
        <v>305</v>
      </c>
      <c r="J18" s="7" t="s">
        <v>365</v>
      </c>
      <c r="K18" s="8" t="s">
        <v>379</v>
      </c>
      <c r="L18" s="15"/>
      <c r="M18" s="15"/>
      <c r="N18" s="15"/>
      <c r="O18" s="15"/>
      <c r="P18" s="15"/>
    </row>
    <row r="19" spans="1:16" s="1" customFormat="1" ht="36.75" customHeight="1" thickBot="1">
      <c r="A19" s="9">
        <v>5</v>
      </c>
      <c r="B19" s="10" t="s">
        <v>331</v>
      </c>
      <c r="C19" s="63" t="s">
        <v>378</v>
      </c>
      <c r="D19" s="10" t="s">
        <v>304</v>
      </c>
      <c r="E19" s="11" t="s">
        <v>355</v>
      </c>
      <c r="F19" s="10" t="s">
        <v>356</v>
      </c>
      <c r="G19" s="63" t="s">
        <v>323</v>
      </c>
      <c r="H19" s="10" t="s">
        <v>386</v>
      </c>
      <c r="I19" s="11" t="s">
        <v>340</v>
      </c>
      <c r="J19" s="10" t="s">
        <v>324</v>
      </c>
      <c r="K19" s="11" t="s">
        <v>308</v>
      </c>
      <c r="L19" s="15"/>
      <c r="M19" s="15"/>
      <c r="N19" s="15"/>
      <c r="O19" s="15"/>
      <c r="P19" s="15"/>
    </row>
    <row r="20" spans="1:11" ht="36.75" customHeight="1" thickBot="1">
      <c r="A20" s="12">
        <v>6</v>
      </c>
      <c r="B20" s="41" t="s">
        <v>329</v>
      </c>
      <c r="C20" s="155"/>
      <c r="D20" s="41" t="s">
        <v>357</v>
      </c>
      <c r="E20" s="155"/>
      <c r="F20" s="41" t="s">
        <v>358</v>
      </c>
      <c r="G20" s="155"/>
      <c r="H20" s="41" t="s">
        <v>334</v>
      </c>
      <c r="I20" s="155"/>
      <c r="J20" s="41" t="s">
        <v>303</v>
      </c>
      <c r="K20" s="156"/>
    </row>
  </sheetData>
  <sheetProtection/>
  <mergeCells count="15">
    <mergeCell ref="B13:C13"/>
    <mergeCell ref="D13:E13"/>
    <mergeCell ref="J13:K13"/>
    <mergeCell ref="F13:G13"/>
    <mergeCell ref="H13:I13"/>
    <mergeCell ref="A13:A14"/>
    <mergeCell ref="A1:K1"/>
    <mergeCell ref="J3:K3"/>
    <mergeCell ref="B3:C3"/>
    <mergeCell ref="D3:E3"/>
    <mergeCell ref="F3:G3"/>
    <mergeCell ref="H3:I3"/>
    <mergeCell ref="B2:C2"/>
    <mergeCell ref="A3:A4"/>
    <mergeCell ref="B12:C12"/>
  </mergeCells>
  <conditionalFormatting sqref="M5:M9 B5:C11 D11:P11 L10 L15:P19 D5:K10">
    <cfRule type="expression" priority="2" dxfId="12" stopIfTrue="1">
      <formula>ISERROR(B5)=TRUE</formula>
    </cfRule>
  </conditionalFormatting>
  <conditionalFormatting sqref="B15:K20">
    <cfRule type="expression" priority="1" dxfId="12" stopIfTrue="1">
      <formula>ISERROR(B15)=TRUE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A96"/>
  <sheetViews>
    <sheetView view="pageBreakPreview" zoomScale="75" zoomScaleNormal="70" zoomScaleSheetLayoutView="75" zoomScalePageLayoutView="0" workbookViewId="0" topLeftCell="A1">
      <selection activeCell="U6" sqref="U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8" width="5.625" style="23" customWidth="1"/>
    <col min="19" max="19" width="5.625" style="22" customWidth="1"/>
    <col min="20" max="16384" width="9.00390625" style="22" customWidth="1"/>
  </cols>
  <sheetData>
    <row r="1" spans="1:19" s="1" customFormat="1" ht="36.75" customHeight="1" thickBot="1">
      <c r="A1" s="325" t="s">
        <v>7</v>
      </c>
      <c r="B1" s="325"/>
      <c r="C1" s="325" t="s">
        <v>8</v>
      </c>
      <c r="D1" s="325"/>
      <c r="E1" s="20" t="s">
        <v>40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3"/>
      <c r="S1" s="22"/>
    </row>
    <row r="2" spans="1:17" ht="36.75" customHeight="1" thickBot="1">
      <c r="A2" s="323" t="s">
        <v>88</v>
      </c>
      <c r="B2" s="324"/>
      <c r="C2" s="121" t="s">
        <v>280</v>
      </c>
      <c r="D2" s="45" t="str">
        <f>IF(B3="","",B3)</f>
        <v>徳島市立Ｂ</v>
      </c>
      <c r="E2" s="46" t="str">
        <f>IF(B4="","",B4)</f>
        <v>今治西</v>
      </c>
      <c r="F2" s="46" t="str">
        <f>IF(B5="","",B5)</f>
        <v>尽誠学園Ｂ</v>
      </c>
      <c r="G2" s="45" t="str">
        <f>IF(B6="","",B6)</f>
        <v>鳥取敬愛</v>
      </c>
      <c r="H2" s="45" t="str">
        <f>IF(B7="","",B7)</f>
        <v>高田商業</v>
      </c>
      <c r="I2" s="45" t="str">
        <f>IF(B8="","",B8)</f>
        <v>高松西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  <c r="Q2" s="264"/>
    </row>
    <row r="3" spans="1:18" ht="36.75" customHeight="1">
      <c r="A3" s="52" t="s">
        <v>147</v>
      </c>
      <c r="B3" s="330" t="str">
        <f>IF('決勝ﾘｰｸﾞ順位'!F15="","",'決勝ﾘｰｸﾞ順位'!F15)</f>
        <v>徳島市立Ｂ</v>
      </c>
      <c r="C3" s="331"/>
      <c r="D3" s="157"/>
      <c r="E3" s="75" t="s">
        <v>342</v>
      </c>
      <c r="F3" s="75" t="s">
        <v>342</v>
      </c>
      <c r="G3" s="66" t="s">
        <v>345</v>
      </c>
      <c r="H3" s="158" t="s">
        <v>341</v>
      </c>
      <c r="I3" s="66" t="s">
        <v>387</v>
      </c>
      <c r="J3" s="181" t="str">
        <f aca="true" t="shared" si="0" ref="J3:J8">IF(SUM(L3:M3)=0,"/",N3+L3&amp;"/"&amp;O3+M3)</f>
        <v>4/1</v>
      </c>
      <c r="K3" s="30">
        <f aca="true" t="shared" si="1" ref="K3:K8">IF(SUM(L3:O3)=0,"",N3*2+M3+L3*2)</f>
        <v>9</v>
      </c>
      <c r="L3" s="31">
        <f aca="true" t="shared" si="2" ref="L3:L8">IF(LEFT(E3,1)="3",1,0)+IF(LEFT(D3,1)="3",1,0)+IF(LEFT(F3,1)="3",1,0)+IF(LEFT(G3,1)="3",1,0)+IF(LEFT(H3,1)="3",1,0)+IF(LEFT(I3,1)="3",1,0)</f>
        <v>4</v>
      </c>
      <c r="M3" s="32">
        <f aca="true" t="shared" si="3" ref="M3:M8">IF(RIGHT(E3,1)="3",1,0)+IF(RIGHT(D3,1)="3",1,0)+IF(RIGHT(F3,1)="3",1,0)+IF(RIGHT(G3,1)="3",1,0)+IF(RIGHT(H3,1)="3",1,0)+IF(RIGHT(I3,1)="3",1,0)</f>
        <v>1</v>
      </c>
      <c r="N3" s="33">
        <f aca="true" t="shared" si="4" ref="N3:N8">IF(LEFT(E3,1)="W",1,0)+IF(LEFT(D3,1)="W",1,0)+IF(LEFT(F3,1)="W",1,0)+IF(LEFT(G3,1)="W",1,0)+IF(LEFT(H3,1)="W",1,0)+IF(LEFT(C3,1)="W",1,0)</f>
        <v>0</v>
      </c>
      <c r="O3" s="33">
        <f aca="true" t="shared" si="5" ref="O3:O8">IF(LEFT(E3,1)="L",1,0)+IF(LEFT(D3,1)="L",1,0)+IF(LEFT(F3,1)="L",1,0)+IF(LEFT(G3,1)="L",1,0)+IF(LEFT(H3,1)="L",1,0)+IF(LEFT(C3,1)="L",1,0)</f>
        <v>0</v>
      </c>
      <c r="P3" s="53">
        <v>2</v>
      </c>
      <c r="Q3" s="266" t="s">
        <v>398</v>
      </c>
      <c r="R3" s="185" t="str">
        <f aca="true" t="shared" si="6" ref="R3:R8">B3</f>
        <v>徳島市立Ｂ</v>
      </c>
    </row>
    <row r="4" spans="1:18" ht="36.75" customHeight="1">
      <c r="A4" s="54" t="s">
        <v>148</v>
      </c>
      <c r="B4" s="330" t="str">
        <f>IF('決勝ﾘｰｸﾞ順位'!F16="","",'決勝ﾘｰｸﾞ順位'!F16)</f>
        <v>今治西</v>
      </c>
      <c r="C4" s="331"/>
      <c r="D4" s="162" t="str">
        <f>IF(LEFT(E3,1)="W","L W/O",IF(LEFT(E3,1)="L","W W/O",IF(E3="-","-",RIGHT(E3,1)&amp;"-"&amp;LEFT(E3,1))))</f>
        <v>2-3</v>
      </c>
      <c r="E4" s="34"/>
      <c r="F4" s="161" t="s">
        <v>342</v>
      </c>
      <c r="G4" s="158" t="s">
        <v>341</v>
      </c>
      <c r="H4" s="70" t="s">
        <v>342</v>
      </c>
      <c r="I4" s="158" t="s">
        <v>341</v>
      </c>
      <c r="J4" s="182" t="str">
        <f t="shared" si="0"/>
        <v>4/1</v>
      </c>
      <c r="K4" s="35">
        <f t="shared" si="1"/>
        <v>9</v>
      </c>
      <c r="L4" s="31">
        <f t="shared" si="2"/>
        <v>4</v>
      </c>
      <c r="M4" s="32">
        <f t="shared" si="3"/>
        <v>1</v>
      </c>
      <c r="N4" s="33">
        <f t="shared" si="4"/>
        <v>0</v>
      </c>
      <c r="O4" s="33">
        <f t="shared" si="5"/>
        <v>0</v>
      </c>
      <c r="P4" s="55">
        <f>IF(SUM(L4:O4)=0,"",RANK(K4,$K$3:$K$8,0))</f>
        <v>1</v>
      </c>
      <c r="Q4" s="266" t="s">
        <v>404</v>
      </c>
      <c r="R4" s="185" t="str">
        <f t="shared" si="6"/>
        <v>今治西</v>
      </c>
    </row>
    <row r="5" spans="1:18" ht="36.75" customHeight="1">
      <c r="A5" s="54" t="s">
        <v>149</v>
      </c>
      <c r="B5" s="330" t="str">
        <f>IF('決勝ﾘｰｸﾞ順位'!F17="","",'決勝ﾘｰｸﾞ順位'!F17)</f>
        <v>尽誠学園Ｂ</v>
      </c>
      <c r="C5" s="331"/>
      <c r="D5" s="76" t="str">
        <f>IF(LEFT(F3,1)="W","L W/O",IF(LEFT(F3,1)="L","W W/O",IF(F3="-","-",RIGHT(F3,1)&amp;"-"&amp;LEFT(F3,1))))</f>
        <v>2-3</v>
      </c>
      <c r="E5" s="162" t="str">
        <f>IF(LEFT(F4,1)="W","L W/O",IF(LEFT(F4,1)="L","W W/O",IF(F4="-","-",RIGHT(F4,1)&amp;"-"&amp;LEFT(F4,1))))</f>
        <v>2-3</v>
      </c>
      <c r="F5" s="69"/>
      <c r="G5" s="70" t="s">
        <v>345</v>
      </c>
      <c r="H5" s="158" t="s">
        <v>392</v>
      </c>
      <c r="I5" s="70" t="s">
        <v>341</v>
      </c>
      <c r="J5" s="183" t="str">
        <f t="shared" si="0"/>
        <v>2/3</v>
      </c>
      <c r="K5" s="71">
        <f t="shared" si="1"/>
        <v>7</v>
      </c>
      <c r="L5" s="72">
        <f t="shared" si="2"/>
        <v>2</v>
      </c>
      <c r="M5" s="40">
        <f t="shared" si="3"/>
        <v>3</v>
      </c>
      <c r="N5" s="73">
        <f t="shared" si="4"/>
        <v>0</v>
      </c>
      <c r="O5" s="73">
        <f t="shared" si="5"/>
        <v>0</v>
      </c>
      <c r="P5" s="74">
        <f>IF(SUM(L5:O5)=0,"",RANK(K5,$K$3:$K$8,0))</f>
        <v>4</v>
      </c>
      <c r="Q5" s="266"/>
      <c r="R5" s="185" t="str">
        <f t="shared" si="6"/>
        <v>尽誠学園Ｂ</v>
      </c>
    </row>
    <row r="6" spans="1:18" ht="36.75" customHeight="1">
      <c r="A6" s="68" t="s">
        <v>150</v>
      </c>
      <c r="B6" s="315" t="str">
        <f>IF('決勝ﾘｰｸﾞ順位'!G15="","",'決勝ﾘｰｸﾞ順位'!G15)</f>
        <v>鳥取敬愛</v>
      </c>
      <c r="C6" s="316"/>
      <c r="D6" s="159" t="str">
        <f>IF(LEFT(G3,1)="W","L W/O",IF(LEFT(G3,1)="L","W W/O",IF(G3="-","-",RIGHT(G3,1)&amp;"-"&amp;LEFT(G3,1))))</f>
        <v>3-2</v>
      </c>
      <c r="E6" s="159" t="str">
        <f>IF(LEFT(G4,1)="W","L W/O",IF(LEFT(G4,1)="L","W W/O",IF(G4="-","-",RIGHT(G4,1)&amp;"-"&amp;LEFT(G4,1))))</f>
        <v>1-3</v>
      </c>
      <c r="F6" s="70" t="str">
        <f>IF(LEFT(G5,1)="W","L W/O",IF(LEFT(G5,1)="L","W W/O",IF(G5="-","-",RIGHT(G5,1)&amp;"-"&amp;LEFT(G5,1))))</f>
        <v>3-2</v>
      </c>
      <c r="G6" s="69"/>
      <c r="H6" s="163" t="s">
        <v>342</v>
      </c>
      <c r="I6" s="67" t="s">
        <v>342</v>
      </c>
      <c r="J6" s="183" t="str">
        <f t="shared" si="0"/>
        <v>4/1</v>
      </c>
      <c r="K6" s="71">
        <f t="shared" si="1"/>
        <v>9</v>
      </c>
      <c r="L6" s="122">
        <f t="shared" si="2"/>
        <v>4</v>
      </c>
      <c r="M6" s="123">
        <f t="shared" si="3"/>
        <v>1</v>
      </c>
      <c r="N6" s="124">
        <f t="shared" si="4"/>
        <v>0</v>
      </c>
      <c r="O6" s="124">
        <f t="shared" si="5"/>
        <v>0</v>
      </c>
      <c r="P6" s="74">
        <v>3</v>
      </c>
      <c r="Q6" s="266" t="s">
        <v>405</v>
      </c>
      <c r="R6" s="185" t="str">
        <f t="shared" si="6"/>
        <v>鳥取敬愛</v>
      </c>
    </row>
    <row r="7" spans="1:18" ht="36.75" customHeight="1">
      <c r="A7" s="68" t="s">
        <v>151</v>
      </c>
      <c r="B7" s="315" t="str">
        <f>IF('決勝ﾘｰｸﾞ順位'!G16="","",'決勝ﾘｰｸﾞ順位'!G16)</f>
        <v>高田商業</v>
      </c>
      <c r="C7" s="316"/>
      <c r="D7" s="150" t="str">
        <f>IF(LEFT(H3,1)="W","L W/O",IF(LEFT(H3,1)="L","W W/O",IF(H3="-","-",RIGHT(H3,1)&amp;"-"&amp;LEFT(H3,1))))</f>
        <v>1-3</v>
      </c>
      <c r="E7" s="159" t="str">
        <f>IF(LEFT(H4,1)="W","L W/O",IF(LEFT(H4,1)="L","W W/O",IF(H4="-","-",RIGHT(H4,1)&amp;"-"&amp;LEFT(H4,1))))</f>
        <v>2-3</v>
      </c>
      <c r="F7" s="159" t="str">
        <f>IF(LEFT(H5,1)="W","L W/O",IF(LEFT(H5,1)="L","W W/O",IF(H5="-","-",RIGHT(H5,1)&amp;"-"&amp;LEFT(H5,1))))</f>
        <v>2-3</v>
      </c>
      <c r="G7" s="162" t="str">
        <f>IF(LEFT(H6,1)="W","L W/O",IF(LEFT(H6,1)="L","W W/O",IF(H6="-","-",RIGHT(H6,1)&amp;"-"&amp;LEFT(H6,1))))</f>
        <v>2-3</v>
      </c>
      <c r="H7" s="34"/>
      <c r="I7" s="163" t="s">
        <v>343</v>
      </c>
      <c r="J7" s="182" t="str">
        <f t="shared" si="0"/>
        <v>1/4</v>
      </c>
      <c r="K7" s="35">
        <f t="shared" si="1"/>
        <v>6</v>
      </c>
      <c r="L7" s="128">
        <f t="shared" si="2"/>
        <v>1</v>
      </c>
      <c r="M7" s="129">
        <f t="shared" si="3"/>
        <v>4</v>
      </c>
      <c r="N7" s="130">
        <f t="shared" si="4"/>
        <v>0</v>
      </c>
      <c r="O7" s="130">
        <f t="shared" si="5"/>
        <v>0</v>
      </c>
      <c r="P7" s="55">
        <f>IF(SUM(L7:O7)=0,"",RANK(K7,$K$3:$K$8,0))</f>
        <v>5</v>
      </c>
      <c r="Q7" s="266"/>
      <c r="R7" s="185" t="str">
        <f t="shared" si="6"/>
        <v>高田商業</v>
      </c>
    </row>
    <row r="8" spans="1:28" ht="36.75" customHeight="1" thickBot="1">
      <c r="A8" s="56" t="s">
        <v>152</v>
      </c>
      <c r="B8" s="356" t="str">
        <f>IF('決勝ﾘｰｸﾞ順位'!G17="","",'決勝ﾘｰｸﾞ順位'!G17)</f>
        <v>高松西</v>
      </c>
      <c r="C8" s="357"/>
      <c r="D8" s="160" t="str">
        <f>IF(LEFT(I3,1)="W","L W/O",IF(LEFT(I3,1)="L","W W/O",IF(I3="-","-",RIGHT(I3,1)&amp;"-"&amp;LEFT(I3,1))))</f>
        <v>0-3</v>
      </c>
      <c r="E8" s="151" t="str">
        <f>IF(LEFT(I4,1)="W","L W/O",IF(LEFT(I4,1)="L","W W/O",IF(I4="-","-",RIGHT(I4,1)&amp;"-"&amp;LEFT(I4,1))))</f>
        <v>1-3</v>
      </c>
      <c r="F8" s="151" t="str">
        <f>IF(LEFT(I5,1)="W","L W/O",IF(LEFT(I5,1)="L","W W/O",IF(I5="-","-",RIGHT(I5,1)&amp;"-"&amp;LEFT(I5,1))))</f>
        <v>1-3</v>
      </c>
      <c r="G8" s="77" t="str">
        <f>IF(LEFT(I6,1)="W","L W/O",IF(LEFT(I6,1)="L","W W/O",IF(I6="-","-",RIGHT(I6,1)&amp;"-"&amp;LEFT(I6,1))))</f>
        <v>2-3</v>
      </c>
      <c r="H8" s="164" t="str">
        <f>IF(LEFT(I7,1)="W","L W/O",IF(LEFT(I7,1)="L","W W/O",IF(I7="-","-",RIGHT(I7,1)&amp;"-"&amp;LEFT(I7,1))))</f>
        <v>0-3</v>
      </c>
      <c r="I8" s="57"/>
      <c r="J8" s="184" t="str">
        <f t="shared" si="0"/>
        <v>0/5</v>
      </c>
      <c r="K8" s="126">
        <f t="shared" si="1"/>
        <v>5</v>
      </c>
      <c r="L8" s="58">
        <f t="shared" si="2"/>
        <v>0</v>
      </c>
      <c r="M8" s="59">
        <f t="shared" si="3"/>
        <v>5</v>
      </c>
      <c r="N8" s="60">
        <f t="shared" si="4"/>
        <v>0</v>
      </c>
      <c r="O8" s="60">
        <f t="shared" si="5"/>
        <v>0</v>
      </c>
      <c r="P8" s="127">
        <f>IF(SUM(L8:O8)=0,"",RANK(K8,$K$3:$K$8,0))</f>
        <v>6</v>
      </c>
      <c r="Q8" s="266"/>
      <c r="R8" s="185" t="str">
        <f t="shared" si="6"/>
        <v>高松西</v>
      </c>
      <c r="W8" s="148"/>
      <c r="X8" s="148"/>
      <c r="Y8" s="145"/>
      <c r="Z8" s="145"/>
      <c r="AA8" s="145"/>
      <c r="AB8" s="145"/>
    </row>
    <row r="9" spans="1:27" ht="36.75" customHeight="1" thickBot="1">
      <c r="A9" s="25"/>
      <c r="B9" s="36"/>
      <c r="C9" s="36"/>
      <c r="D9" s="199"/>
      <c r="E9" s="199"/>
      <c r="F9" s="199"/>
      <c r="G9" s="199"/>
      <c r="H9" s="199"/>
      <c r="I9" s="199"/>
      <c r="J9" s="199"/>
      <c r="K9" s="39"/>
      <c r="L9" s="40"/>
      <c r="M9" s="40"/>
      <c r="N9" s="40"/>
      <c r="O9" s="40"/>
      <c r="P9" s="39"/>
      <c r="Q9" s="185"/>
      <c r="V9" s="148"/>
      <c r="W9" s="148"/>
      <c r="X9" s="145"/>
      <c r="Y9" s="145"/>
      <c r="Z9" s="145"/>
      <c r="AA9" s="145"/>
    </row>
    <row r="10" spans="1:23" ht="36.75" customHeight="1" thickBot="1">
      <c r="A10" s="363" t="s">
        <v>160</v>
      </c>
      <c r="B10" s="324"/>
      <c r="C10" s="121" t="s">
        <v>281</v>
      </c>
      <c r="D10" s="45" t="str">
        <f>IF(B11="","",B11)</f>
        <v>高松中央Ｂ</v>
      </c>
      <c r="E10" s="46" t="str">
        <f>IF(B12="","",B12)</f>
        <v>興陽</v>
      </c>
      <c r="F10" s="46" t="str">
        <f>IF(B13="","",B13)</f>
        <v>草津東</v>
      </c>
      <c r="G10" s="45" t="str">
        <f>IF(B14="","",B14)</f>
        <v>高松第一</v>
      </c>
      <c r="H10" s="45" t="str">
        <f>IF(B15="","",B15)</f>
        <v>富岡西</v>
      </c>
      <c r="I10" s="47" t="s">
        <v>9</v>
      </c>
      <c r="J10" s="48" t="s">
        <v>10</v>
      </c>
      <c r="K10" s="51" t="s">
        <v>15</v>
      </c>
      <c r="L10" s="39"/>
      <c r="M10" s="185"/>
      <c r="Q10" s="22"/>
      <c r="R10" s="268"/>
      <c r="S10" s="148"/>
      <c r="T10" s="145"/>
      <c r="U10" s="145"/>
      <c r="V10" s="145"/>
      <c r="W10" s="145"/>
    </row>
    <row r="11" spans="1:23" ht="36.75" customHeight="1">
      <c r="A11" s="52" t="s">
        <v>154</v>
      </c>
      <c r="B11" s="330" t="str">
        <f>IF('決勝ﾘｰｸﾞ順位'!F18="","",'決勝ﾘｰｸﾞ順位'!F18)</f>
        <v>高松中央Ｂ</v>
      </c>
      <c r="C11" s="331"/>
      <c r="D11" s="157"/>
      <c r="E11" s="75" t="s">
        <v>341</v>
      </c>
      <c r="F11" s="75" t="s">
        <v>342</v>
      </c>
      <c r="G11" s="66" t="s">
        <v>393</v>
      </c>
      <c r="H11" s="158" t="s">
        <v>392</v>
      </c>
      <c r="I11" s="181" t="str">
        <f>IF(SUM(L11:M11)=0,"/",N11+L11&amp;"/"&amp;O11+M11)</f>
        <v>3/1</v>
      </c>
      <c r="J11" s="30">
        <f>IF(SUM(L11:O11)=0,"",N11*2+M11+L11*2)</f>
        <v>7</v>
      </c>
      <c r="K11" s="53">
        <v>3</v>
      </c>
      <c r="L11" s="31">
        <f>IF(LEFT(E11,1)="3",1,0)+IF(LEFT(D11,1)="3",1,0)+IF(LEFT(F11,1)="3",1,0)+IF(LEFT(G11,1)="3",1,0)+IF(LEFT(H11,1)="3",1,0)</f>
        <v>3</v>
      </c>
      <c r="M11" s="32">
        <f>IF(RIGHT(E11,1)="3",1,0)+IF(RIGHT(D11,1)="3",1,0)+IF(RIGHT(F11,1)="3",1,0)+IF(RIGHT(G11,1)="3",1,0)+IF(RIGHT(H11,1)="3",1,0)</f>
        <v>1</v>
      </c>
      <c r="N11" s="33">
        <f>IF(LEFT(E11,1)="W",1,0)+IF(LEFT(D11,1)="W",1,0)+IF(LEFT(F11,1)="W",1,0)+IF(LEFT(G11,1)="W",1,0)+IF(LEFT(H11,1)="W",1,0)</f>
        <v>0</v>
      </c>
      <c r="O11" s="33">
        <f>IF(LEFT(E11,1)="L",1,0)+IF(LEFT(D11,1)="L",1,0)+IF(LEFT(F11,1)="L",1,0)+IF(LEFT(G11,1)="L",1,0)+IF(LEFT(H11,1)="L",1,0)</f>
        <v>0</v>
      </c>
      <c r="P11" s="273" t="s">
        <v>399</v>
      </c>
      <c r="Q11" s="185" t="str">
        <f>$B11</f>
        <v>高松中央Ｂ</v>
      </c>
      <c r="R11" s="269" t="str">
        <f>B11</f>
        <v>高松中央Ｂ</v>
      </c>
      <c r="S11" s="148"/>
      <c r="T11" s="145"/>
      <c r="U11" s="145"/>
      <c r="V11" s="145"/>
      <c r="W11" s="145"/>
    </row>
    <row r="12" spans="1:23" ht="36.75" customHeight="1">
      <c r="A12" s="54" t="s">
        <v>155</v>
      </c>
      <c r="B12" s="330" t="str">
        <f>IF('決勝ﾘｰｸﾞ順位'!F19="","",'決勝ﾘｰｸﾞ順位'!F19)</f>
        <v>興陽</v>
      </c>
      <c r="C12" s="331"/>
      <c r="D12" s="162" t="str">
        <f>IF(LEFT(E11,1)="W","L W/O",IF(LEFT(E11,1)="L","W W/O",IF(E11="-","-",RIGHT(E11,1)&amp;"-"&amp;LEFT(E11,1))))</f>
        <v>1-3</v>
      </c>
      <c r="E12" s="34"/>
      <c r="F12" s="161" t="s">
        <v>342</v>
      </c>
      <c r="G12" s="158" t="s">
        <v>342</v>
      </c>
      <c r="H12" s="70" t="s">
        <v>341</v>
      </c>
      <c r="I12" s="182" t="str">
        <f>IF(SUM(L12:M12)=0,"/",N12+L12&amp;"/"&amp;O12+M12)</f>
        <v>3/1</v>
      </c>
      <c r="J12" s="35">
        <f>IF(SUM(L12:O12)=0,"",N12*2+M12+L12*2)</f>
        <v>7</v>
      </c>
      <c r="K12" s="55">
        <v>2</v>
      </c>
      <c r="L12" s="31">
        <f>IF(LEFT(E12,1)="3",1,0)+IF(LEFT(D12,1)="3",1,0)+IF(LEFT(F12,1)="3",1,0)+IF(LEFT(G12,1)="3",1,0)+IF(LEFT(H12,1)="3",1,0)</f>
        <v>3</v>
      </c>
      <c r="M12" s="32">
        <f>IF(RIGHT(E12,1)="3",1,0)+IF(RIGHT(D12,1)="3",1,0)+IF(RIGHT(F12,1)="3",1,0)+IF(RIGHT(G12,1)="3",1,0)+IF(RIGHT(H12,1)="3",1,0)</f>
        <v>1</v>
      </c>
      <c r="N12" s="33">
        <f>IF(LEFT(E12,1)="W",1,0)+IF(LEFT(D12,1)="W",1,0)+IF(LEFT(F12,1)="W",1,0)+IF(LEFT(G12,1)="W",1,0)+IF(LEFT(H12,1)="W",1,0)</f>
        <v>0</v>
      </c>
      <c r="O12" s="33">
        <f>IF(LEFT(E12,1)="L",1,0)+IF(LEFT(D12,1)="L",1,0)+IF(LEFT(F12,1)="L",1,0)+IF(LEFT(G12,1)="L",1,0)+IF(LEFT(H12,1)="L",1,0)</f>
        <v>0</v>
      </c>
      <c r="P12" s="273" t="s">
        <v>400</v>
      </c>
      <c r="Q12" s="185" t="str">
        <f>$B12</f>
        <v>興陽</v>
      </c>
      <c r="R12" s="269" t="str">
        <f>B12</f>
        <v>興陽</v>
      </c>
      <c r="S12" s="148"/>
      <c r="T12" s="145"/>
      <c r="U12" s="145"/>
      <c r="V12" s="145"/>
      <c r="W12" s="145"/>
    </row>
    <row r="13" spans="1:23" ht="36.75" customHeight="1">
      <c r="A13" s="54" t="s">
        <v>156</v>
      </c>
      <c r="B13" s="330" t="str">
        <f>IF('決勝ﾘｰｸﾞ順位'!F20="","",'決勝ﾘｰｸﾞ順位'!F20)</f>
        <v>草津東</v>
      </c>
      <c r="C13" s="331"/>
      <c r="D13" s="76" t="str">
        <f>IF(LEFT(F11,1)="W","L W/O",IF(LEFT(F11,1)="L","W W/O",IF(F11="-","-",RIGHT(F11,1)&amp;"-"&amp;LEFT(F11,1))))</f>
        <v>2-3</v>
      </c>
      <c r="E13" s="162" t="str">
        <f>IF(LEFT(F12,1)="W","L W/O",IF(LEFT(F12,1)="L","W W/O",IF(F12="-","-",RIGHT(F12,1)&amp;"-"&amp;LEFT(F12,1))))</f>
        <v>2-3</v>
      </c>
      <c r="F13" s="69"/>
      <c r="G13" s="70" t="s">
        <v>389</v>
      </c>
      <c r="H13" s="158" t="s">
        <v>346</v>
      </c>
      <c r="I13" s="183" t="str">
        <f>IF(SUM(L13:M13)=0,"/",N13+L13&amp;"/"&amp;O13+M13)</f>
        <v>0/4</v>
      </c>
      <c r="J13" s="71">
        <f>IF(SUM(L13:O13)=0,"",N13*2+M13+L13*2)</f>
        <v>4</v>
      </c>
      <c r="K13" s="74">
        <f>IF(SUM(L13:O13)=0,"",RANK(J13,$J$11:$J$15,0))</f>
        <v>5</v>
      </c>
      <c r="L13" s="72">
        <f>IF(LEFT(E13,1)="3",1,0)+IF(LEFT(D13,1)="3",1,0)+IF(LEFT(F13,1)="3",1,0)+IF(LEFT(G13,1)="3",1,0)+IF(LEFT(H13,1)="3",1,0)</f>
        <v>0</v>
      </c>
      <c r="M13" s="40">
        <f>IF(RIGHT(E13,1)="3",1,0)+IF(RIGHT(D13,1)="3",1,0)+IF(RIGHT(F13,1)="3",1,0)+IF(RIGHT(G13,1)="3",1,0)+IF(RIGHT(H13,1)="3",1,0)</f>
        <v>4</v>
      </c>
      <c r="N13" s="73">
        <f>IF(LEFT(E13,1)="W",1,0)+IF(LEFT(D13,1)="W",1,0)+IF(LEFT(F13,1)="W",1,0)+IF(LEFT(G13,1)="W",1,0)+IF(LEFT(H13,1)="W",1,0)</f>
        <v>0</v>
      </c>
      <c r="O13" s="73">
        <f>IF(LEFT(E13,1)="L",1,0)+IF(LEFT(D13,1)="L",1,0)+IF(LEFT(F13,1)="L",1,0)+IF(LEFT(G13,1)="L",1,0)+IF(LEFT(H13,1)="L",1,0)</f>
        <v>0</v>
      </c>
      <c r="P13" s="273"/>
      <c r="Q13" s="185" t="str">
        <f>$B13</f>
        <v>草津東</v>
      </c>
      <c r="R13" s="269" t="str">
        <f>B13</f>
        <v>草津東</v>
      </c>
      <c r="S13" s="148"/>
      <c r="T13" s="145"/>
      <c r="U13" s="145"/>
      <c r="V13" s="145"/>
      <c r="W13" s="145"/>
    </row>
    <row r="14" spans="1:23" ht="36.75" customHeight="1">
      <c r="A14" s="68" t="s">
        <v>158</v>
      </c>
      <c r="B14" s="315" t="str">
        <f>IF('決勝ﾘｰｸﾞ順位'!G18="","",'決勝ﾘｰｸﾞ順位'!G18)</f>
        <v>高松第一</v>
      </c>
      <c r="C14" s="316"/>
      <c r="D14" s="159" t="str">
        <f>IF(LEFT(G11,1)="W","L W/O",IF(LEFT(G11,1)="L","W W/O",IF(G11="-","-",RIGHT(G11,1)&amp;"-"&amp;LEFT(G11,1))))</f>
        <v>3-0</v>
      </c>
      <c r="E14" s="159" t="str">
        <f>IF(LEFT(G12,1)="W","L W/O",IF(LEFT(G12,1)="L","W W/O",IF(G12="-","-",RIGHT(G12,1)&amp;"-"&amp;LEFT(G12,1))))</f>
        <v>2-3</v>
      </c>
      <c r="F14" s="70" t="str">
        <f>IF(LEFT(G13,1)="W","L W/O",IF(LEFT(G13,1)="L","W W/O",IF(G13="-","-",RIGHT(G13,1)&amp;"-"&amp;LEFT(G13,1))))</f>
        <v>3-1</v>
      </c>
      <c r="G14" s="69"/>
      <c r="H14" s="163" t="s">
        <v>343</v>
      </c>
      <c r="I14" s="183" t="str">
        <f>IF(SUM(L14:M14)=0,"/",N14+L14&amp;"/"&amp;O14+M14)</f>
        <v>3/1</v>
      </c>
      <c r="J14" s="71">
        <f>IF(SUM(L14:O14)=0,"",N14*2+M14+L14*2)</f>
        <v>7</v>
      </c>
      <c r="K14" s="74">
        <f>IF(SUM(L14:O14)=0,"",RANK(J14,$J$11:$J$15,0))</f>
        <v>1</v>
      </c>
      <c r="L14" s="122">
        <f>IF(LEFT(E14,1)="3",1,0)+IF(LEFT(D14,1)="3",1,0)+IF(LEFT(F14,1)="3",1,0)+IF(LEFT(G14,1)="3",1,0)+IF(LEFT(H14,1)="3",1,0)</f>
        <v>3</v>
      </c>
      <c r="M14" s="123">
        <f>IF(RIGHT(E14,1)="3",1,0)+IF(RIGHT(D14,1)="3",1,0)+IF(RIGHT(F14,1)="3",1,0)+IF(RIGHT(G14,1)="3",1,0)+IF(RIGHT(H14,1)="3",1,0)</f>
        <v>1</v>
      </c>
      <c r="N14" s="124">
        <f>IF(LEFT(E14,1)="W",1,0)+IF(LEFT(D14,1)="W",1,0)+IF(LEFT(F14,1)="W",1,0)+IF(LEFT(G14,1)="W",1,0)+IF(LEFT(H14,1)="W",1,0)</f>
        <v>0</v>
      </c>
      <c r="O14" s="124">
        <f>IF(LEFT(E14,1)="L",1,0)+IF(LEFT(D14,1)="L",1,0)+IF(LEFT(F14,1)="L",1,0)+IF(LEFT(G14,1)="L",1,0)+IF(LEFT(H14,1)="L",1,0)</f>
        <v>0</v>
      </c>
      <c r="P14" s="273" t="s">
        <v>401</v>
      </c>
      <c r="Q14" s="185" t="str">
        <f>$B14</f>
        <v>高松第一</v>
      </c>
      <c r="R14" s="269" t="str">
        <f>B14</f>
        <v>高松第一</v>
      </c>
      <c r="S14" s="148"/>
      <c r="T14" s="145"/>
      <c r="U14" s="145"/>
      <c r="V14" s="145"/>
      <c r="W14" s="145"/>
    </row>
    <row r="15" spans="1:23" ht="36.75" customHeight="1" thickBot="1">
      <c r="A15" s="56" t="s">
        <v>159</v>
      </c>
      <c r="B15" s="356" t="str">
        <f>IF('決勝ﾘｰｸﾞ順位'!G19="","",'決勝ﾘｰｸﾞ順位'!G19)</f>
        <v>富岡西</v>
      </c>
      <c r="C15" s="357"/>
      <c r="D15" s="151" t="str">
        <f>IF(LEFT(H11,1)="W","L W/O",IF(LEFT(H11,1)="L","W W/O",IF(H11="-","-",RIGHT(H11,1)&amp;"-"&amp;LEFT(H11,1))))</f>
        <v>2-3</v>
      </c>
      <c r="E15" s="151" t="str">
        <f>IF(LEFT(H12,1)="W","L W/O",IF(LEFT(H12,1)="L","W W/O",IF(H12="-","-",RIGHT(H12,1)&amp;"-"&amp;LEFT(H12,1))))</f>
        <v>1-3</v>
      </c>
      <c r="F15" s="151" t="str">
        <f>IF(LEFT(H13,1)="W","L W/O",IF(LEFT(H13,1)="L","W W/O",IF(H13="-","-",RIGHT(H13,1)&amp;"-"&amp;LEFT(H13,1))))</f>
        <v>3-1</v>
      </c>
      <c r="G15" s="164" t="str">
        <f>IF(LEFT(H14,1)="W","L W/O",IF(LEFT(H14,1)="L","W W/O",IF(H14="-","-",RIGHT(H14,1)&amp;"-"&amp;LEFT(H14,1))))</f>
        <v>0-3</v>
      </c>
      <c r="H15" s="57"/>
      <c r="I15" s="201" t="str">
        <f>IF(SUM(L15:M15)=0,"/",N15+L15&amp;"/"&amp;O15+M15)</f>
        <v>1/3</v>
      </c>
      <c r="J15" s="202">
        <f>IF(SUM(L15:O15)=0,"",N15*2+M15+L15*2)</f>
        <v>5</v>
      </c>
      <c r="K15" s="203">
        <f>IF(SUM(L15:O15)=0,"",RANK(J15,$J$11:$J$15,0))</f>
        <v>4</v>
      </c>
      <c r="L15" s="128">
        <f>IF(LEFT(E15,1)="3",1,0)+IF(LEFT(D15,1)="3",1,0)+IF(LEFT(F15,1)="3",1,0)+IF(LEFT(G15,1)="3",1,0)+IF(LEFT(H15,1)="3",1,0)</f>
        <v>1</v>
      </c>
      <c r="M15" s="129">
        <f>IF(RIGHT(E15,1)="3",1,0)+IF(RIGHT(D15,1)="3",1,0)+IF(RIGHT(F15,1)="3",1,0)+IF(RIGHT(G15,1)="3",1,0)+IF(RIGHT(H15,1)="3",1,0)</f>
        <v>3</v>
      </c>
      <c r="N15" s="130">
        <f>IF(LEFT(E15,1)="W",1,0)+IF(LEFT(D15,1)="W",1,0)+IF(LEFT(F15,1)="W",1,0)+IF(LEFT(G15,1)="W",1,0)+IF(LEFT(H15,1)="W",1,0)</f>
        <v>0</v>
      </c>
      <c r="O15" s="130">
        <f>IF(LEFT(E15,1)="L",1,0)+IF(LEFT(D15,1)="L",1,0)+IF(LEFT(F15,1)="L",1,0)+IF(LEFT(G15,1)="L",1,0)+IF(LEFT(H15,1)="L",1,0)</f>
        <v>0</v>
      </c>
      <c r="P15" s="272"/>
      <c r="Q15" s="185" t="str">
        <f>$B15</f>
        <v>富岡西</v>
      </c>
      <c r="R15" s="269" t="str">
        <f>B15</f>
        <v>富岡西</v>
      </c>
      <c r="S15" s="148"/>
      <c r="T15" s="145"/>
      <c r="U15" s="145"/>
      <c r="V15" s="145"/>
      <c r="W15" s="145"/>
    </row>
    <row r="16" spans="1:27" ht="36.75" customHeight="1">
      <c r="A16" s="25"/>
      <c r="B16" s="36"/>
      <c r="C16" s="36"/>
      <c r="D16" s="199"/>
      <c r="E16" s="199"/>
      <c r="F16" s="199"/>
      <c r="G16" s="199"/>
      <c r="H16" s="199"/>
      <c r="I16" s="199"/>
      <c r="J16" s="200"/>
      <c r="K16" s="200"/>
      <c r="L16" s="200"/>
      <c r="M16" s="200"/>
      <c r="N16" s="200"/>
      <c r="O16" s="200"/>
      <c r="P16" s="200"/>
      <c r="Q16" s="185"/>
      <c r="V16" s="148"/>
      <c r="W16" s="148"/>
      <c r="X16" s="145"/>
      <c r="Y16" s="145"/>
      <c r="Z16" s="145"/>
      <c r="AA16" s="145"/>
    </row>
    <row r="17" spans="1:27" s="26" customFormat="1" ht="36.75" customHeight="1" thickBot="1">
      <c r="A17" s="25"/>
      <c r="B17" s="36"/>
      <c r="C17" s="36"/>
      <c r="D17" s="371" t="s">
        <v>186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27"/>
      <c r="R17" s="27"/>
      <c r="V17" s="43"/>
      <c r="W17" s="143"/>
      <c r="X17" s="144"/>
      <c r="Y17" s="24"/>
      <c r="Z17" s="24"/>
      <c r="AA17" s="144"/>
    </row>
    <row r="18" spans="2:15" ht="36.75" customHeight="1" thickBot="1">
      <c r="B18" s="338" t="s">
        <v>20</v>
      </c>
      <c r="C18" s="339"/>
      <c r="D18" s="118" t="s">
        <v>21</v>
      </c>
      <c r="E18" s="187" t="s">
        <v>22</v>
      </c>
      <c r="F18" s="120" t="s">
        <v>23</v>
      </c>
      <c r="H18" s="132"/>
      <c r="I18" s="258" t="s">
        <v>89</v>
      </c>
      <c r="J18" s="263" t="s">
        <v>161</v>
      </c>
      <c r="K18" s="141"/>
      <c r="L18" s="134"/>
      <c r="M18" s="135"/>
      <c r="N18" s="135"/>
      <c r="O18" s="140"/>
    </row>
    <row r="19" spans="2:15" ht="36.75" customHeight="1">
      <c r="B19" s="340" t="s">
        <v>25</v>
      </c>
      <c r="C19" s="341"/>
      <c r="D19" s="209" t="s">
        <v>108</v>
      </c>
      <c r="E19" s="210" t="s">
        <v>109</v>
      </c>
      <c r="F19" s="211" t="s">
        <v>110</v>
      </c>
      <c r="H19" s="133">
        <v>1</v>
      </c>
      <c r="I19" s="256" t="str">
        <f aca="true" t="shared" si="7" ref="I19:I24">IF(ISERROR(VLOOKUP(H19,$P$3:$R$8,3,FALSE))=TRUE,"",VLOOKUP(H19,$P$3:$R$8,3,FALSE))</f>
        <v>今治西</v>
      </c>
      <c r="J19" s="251" t="str">
        <f>IF(ISERROR(VLOOKUP(H19,$K$11:$R$15,6,FALSE))=TRUE,"",VLOOKUP(H19,$K$11:$R$15,8,FALSE))</f>
        <v>高松第一</v>
      </c>
      <c r="K19" s="142"/>
      <c r="L19" s="136"/>
      <c r="M19" s="137"/>
      <c r="N19" s="137"/>
      <c r="O19" s="137"/>
    </row>
    <row r="20" spans="2:15" ht="36.75" customHeight="1">
      <c r="B20" s="336" t="s">
        <v>26</v>
      </c>
      <c r="C20" s="337"/>
      <c r="D20" s="207" t="s">
        <v>111</v>
      </c>
      <c r="E20" s="212" t="s">
        <v>112</v>
      </c>
      <c r="F20" s="213" t="s">
        <v>113</v>
      </c>
      <c r="H20" s="16">
        <v>2</v>
      </c>
      <c r="I20" s="257" t="str">
        <f t="shared" si="7"/>
        <v>徳島市立Ｂ</v>
      </c>
      <c r="J20" s="253" t="str">
        <f>IF(ISERROR(VLOOKUP(H20,$K$11:$R$15,6,FALSE))=TRUE,"",VLOOKUP(H20,$K$11:$R$15,8,FALSE))</f>
        <v>興陽</v>
      </c>
      <c r="K20" s="142"/>
      <c r="L20" s="138"/>
      <c r="M20" s="139"/>
      <c r="N20" s="139"/>
      <c r="O20" s="139"/>
    </row>
    <row r="21" spans="2:15" ht="36.75" customHeight="1">
      <c r="B21" s="361" t="s">
        <v>27</v>
      </c>
      <c r="C21" s="362"/>
      <c r="D21" s="216" t="s">
        <v>114</v>
      </c>
      <c r="E21" s="217" t="s">
        <v>115</v>
      </c>
      <c r="F21" s="218" t="s">
        <v>116</v>
      </c>
      <c r="H21" s="16">
        <v>3</v>
      </c>
      <c r="I21" s="257" t="str">
        <f t="shared" si="7"/>
        <v>鳥取敬愛</v>
      </c>
      <c r="J21" s="253" t="str">
        <f>IF(ISERROR(VLOOKUP(H21,$K$11:$R$15,6,FALSE))=TRUE,"",VLOOKUP(H21,$K$11:$R$15,8,FALSE))</f>
        <v>高松中央Ｂ</v>
      </c>
      <c r="K21" s="142"/>
      <c r="L21" s="138"/>
      <c r="M21" s="139"/>
      <c r="N21" s="139"/>
      <c r="O21" s="139"/>
    </row>
    <row r="22" spans="2:15" ht="36.75" customHeight="1">
      <c r="B22" s="344" t="s">
        <v>92</v>
      </c>
      <c r="C22" s="345"/>
      <c r="D22" s="219" t="s">
        <v>133</v>
      </c>
      <c r="E22" s="220" t="s">
        <v>134</v>
      </c>
      <c r="F22" s="221" t="s">
        <v>127</v>
      </c>
      <c r="H22" s="16">
        <v>4</v>
      </c>
      <c r="I22" s="257" t="str">
        <f t="shared" si="7"/>
        <v>尽誠学園Ｂ</v>
      </c>
      <c r="J22" s="253" t="str">
        <f>IF(ISERROR(VLOOKUP(H22,$K$11:$R$15,6,FALSE))=TRUE,"",VLOOKUP(H22,$K$11:$R$15,8,FALSE))</f>
        <v>富岡西</v>
      </c>
      <c r="K22" s="142"/>
      <c r="L22" s="138"/>
      <c r="M22" s="139"/>
      <c r="N22" s="139"/>
      <c r="O22" s="139"/>
    </row>
    <row r="23" spans="2:15" ht="36.75" customHeight="1" thickBot="1">
      <c r="B23" s="342" t="s">
        <v>284</v>
      </c>
      <c r="C23" s="343"/>
      <c r="D23" s="208" t="s">
        <v>135</v>
      </c>
      <c r="E23" s="214" t="s">
        <v>132</v>
      </c>
      <c r="F23" s="215" t="s">
        <v>131</v>
      </c>
      <c r="H23" s="16">
        <v>5</v>
      </c>
      <c r="I23" s="257" t="str">
        <f t="shared" si="7"/>
        <v>高田商業</v>
      </c>
      <c r="J23" s="261" t="str">
        <f>IF(ISERROR(VLOOKUP(H23,$K$11:$R$15,6,FALSE))=TRUE,"",VLOOKUP(H23,$K$11:$R$15,8,FALSE))</f>
        <v>草津東</v>
      </c>
      <c r="K23" s="142"/>
      <c r="L23" s="138"/>
      <c r="M23" s="139"/>
      <c r="N23" s="139"/>
      <c r="O23" s="139"/>
    </row>
    <row r="24" spans="2:15" ht="36.75" customHeight="1" thickBot="1">
      <c r="B24" s="390"/>
      <c r="C24" s="390"/>
      <c r="D24" s="146"/>
      <c r="E24" s="146"/>
      <c r="F24" s="146"/>
      <c r="H24" s="17">
        <v>6</v>
      </c>
      <c r="I24" s="254" t="str">
        <f t="shared" si="7"/>
        <v>高松西</v>
      </c>
      <c r="J24" s="255">
        <f>IF(ISERROR(VLOOKUP(#REF!,$K$11:$L$15,2,FALSE))=TRUE,"",VLOOKUP(#REF!,$K$11:$L$15,2,FALSE))</f>
      </c>
      <c r="K24" s="142"/>
      <c r="L24" s="138"/>
      <c r="M24" s="139"/>
      <c r="N24" s="139"/>
      <c r="O24" s="139"/>
    </row>
    <row r="26" spans="15:53" ht="36.75" customHeight="1">
      <c r="O26" s="147"/>
      <c r="P26" s="147"/>
      <c r="Q26" s="147"/>
      <c r="AY26" s="359"/>
      <c r="AZ26" s="359"/>
      <c r="BA26" s="359"/>
    </row>
    <row r="27" spans="15:53" ht="36.75" customHeight="1">
      <c r="O27" s="147"/>
      <c r="P27" s="147"/>
      <c r="Q27" s="147"/>
      <c r="AY27" s="359"/>
      <c r="AZ27" s="359"/>
      <c r="BA27" s="359"/>
    </row>
    <row r="28" spans="15:53" ht="36.75" customHeight="1">
      <c r="O28" s="147"/>
      <c r="P28" s="147"/>
      <c r="Q28" s="147"/>
      <c r="AG28" s="359"/>
      <c r="AH28" s="359"/>
      <c r="AI28" s="359"/>
      <c r="AY28" s="359"/>
      <c r="AZ28" s="359"/>
      <c r="BA28" s="359"/>
    </row>
    <row r="29" spans="15:53" ht="36.75" customHeight="1">
      <c r="O29" s="147"/>
      <c r="P29" s="147"/>
      <c r="Q29" s="147"/>
      <c r="AG29" s="359"/>
      <c r="AH29" s="359"/>
      <c r="AI29" s="359"/>
      <c r="AY29" s="359"/>
      <c r="AZ29" s="359"/>
      <c r="BA29" s="359"/>
    </row>
    <row r="30" spans="15:53" ht="36.75" customHeight="1">
      <c r="O30" s="147"/>
      <c r="P30" s="147"/>
      <c r="Q30" s="147"/>
      <c r="AG30" s="359"/>
      <c r="AH30" s="359"/>
      <c r="AI30" s="359"/>
      <c r="AY30" s="359"/>
      <c r="AZ30" s="359"/>
      <c r="BA30" s="359"/>
    </row>
    <row r="31" spans="15:53" ht="36.75" customHeight="1">
      <c r="O31" s="147"/>
      <c r="P31" s="147"/>
      <c r="Q31" s="179"/>
      <c r="AG31" s="359"/>
      <c r="AH31" s="359"/>
      <c r="AI31" s="359"/>
      <c r="AY31" s="359"/>
      <c r="AZ31" s="359"/>
      <c r="BA31" s="359"/>
    </row>
    <row r="32" spans="15:53" ht="36.75" customHeight="1">
      <c r="O32" s="147"/>
      <c r="P32" s="147"/>
      <c r="Q32" s="147"/>
      <c r="AG32" s="359"/>
      <c r="AH32" s="359"/>
      <c r="AI32" s="359"/>
      <c r="AY32" s="359"/>
      <c r="AZ32" s="359"/>
      <c r="BA32" s="359"/>
    </row>
    <row r="33" spans="15:53" ht="36.75" customHeight="1">
      <c r="O33" s="147"/>
      <c r="P33" s="147"/>
      <c r="Q33" s="147"/>
      <c r="AG33" s="359"/>
      <c r="AH33" s="359"/>
      <c r="AI33" s="359"/>
      <c r="AY33" s="359"/>
      <c r="AZ33" s="359"/>
      <c r="BA33" s="359"/>
    </row>
    <row r="34" spans="15:35" ht="36.75" customHeight="1">
      <c r="O34" s="147"/>
      <c r="P34" s="147"/>
      <c r="Q34" s="147"/>
      <c r="AG34" s="359"/>
      <c r="AH34" s="359"/>
      <c r="AI34" s="359"/>
    </row>
    <row r="35" spans="15:53" ht="36.75" customHeight="1">
      <c r="O35" s="147"/>
      <c r="P35" s="147"/>
      <c r="Q35" s="147"/>
      <c r="AG35" s="359"/>
      <c r="AH35" s="359"/>
      <c r="AI35" s="359"/>
      <c r="AY35" s="359"/>
      <c r="AZ35" s="359"/>
      <c r="BA35" s="359"/>
    </row>
    <row r="36" spans="15:53" ht="36.75" customHeight="1">
      <c r="O36" s="147"/>
      <c r="P36" s="147"/>
      <c r="Q36" s="147"/>
      <c r="AY36" s="359"/>
      <c r="AZ36" s="359"/>
      <c r="BA36" s="359"/>
    </row>
    <row r="37" spans="15:53" ht="36.75" customHeight="1">
      <c r="O37" s="147"/>
      <c r="P37" s="147"/>
      <c r="Q37" s="147"/>
      <c r="AG37" s="359"/>
      <c r="AH37" s="359"/>
      <c r="AI37" s="359"/>
      <c r="AY37" s="359"/>
      <c r="AZ37" s="359"/>
      <c r="BA37" s="359"/>
    </row>
    <row r="38" spans="15:53" ht="36.75" customHeight="1">
      <c r="O38" s="147"/>
      <c r="P38" s="147"/>
      <c r="Q38" s="147"/>
      <c r="AG38" s="359"/>
      <c r="AH38" s="359"/>
      <c r="AI38" s="359"/>
      <c r="AY38" s="359"/>
      <c r="AZ38" s="359"/>
      <c r="BA38" s="359"/>
    </row>
    <row r="39" spans="15:53" ht="36.75" customHeight="1">
      <c r="O39" s="147"/>
      <c r="P39" s="147"/>
      <c r="Q39" s="147"/>
      <c r="AG39" s="359"/>
      <c r="AH39" s="359"/>
      <c r="AI39" s="359"/>
      <c r="AY39" s="359"/>
      <c r="AZ39" s="359"/>
      <c r="BA39" s="359"/>
    </row>
    <row r="40" spans="33:53" ht="36.75" customHeight="1">
      <c r="AG40" s="359"/>
      <c r="AH40" s="359"/>
      <c r="AI40" s="359"/>
      <c r="AY40" s="359"/>
      <c r="AZ40" s="359"/>
      <c r="BA40" s="359"/>
    </row>
    <row r="41" spans="15:53" ht="36.75" customHeight="1">
      <c r="O41" s="359"/>
      <c r="P41" s="359"/>
      <c r="Q41" s="359"/>
      <c r="AG41" s="359"/>
      <c r="AH41" s="359"/>
      <c r="AI41" s="359"/>
      <c r="AY41" s="359"/>
      <c r="AZ41" s="359"/>
      <c r="BA41" s="359"/>
    </row>
    <row r="42" spans="15:53" ht="36.75" customHeight="1">
      <c r="O42" s="359"/>
      <c r="P42" s="359"/>
      <c r="Q42" s="359"/>
      <c r="AY42" s="359"/>
      <c r="AZ42" s="359"/>
      <c r="BA42" s="359"/>
    </row>
    <row r="43" spans="15:35" ht="36.75" customHeight="1">
      <c r="O43" s="359"/>
      <c r="P43" s="359"/>
      <c r="Q43" s="359"/>
      <c r="AG43" s="359"/>
      <c r="AH43" s="359"/>
      <c r="AI43" s="359"/>
    </row>
    <row r="44" spans="15:53" ht="36.75" customHeight="1">
      <c r="O44" s="359"/>
      <c r="P44" s="359"/>
      <c r="Q44" s="359"/>
      <c r="AG44" s="359"/>
      <c r="AH44" s="359"/>
      <c r="AI44" s="359"/>
      <c r="AY44" s="359"/>
      <c r="AZ44" s="359"/>
      <c r="BA44" s="359"/>
    </row>
    <row r="45" spans="15:53" ht="36.75" customHeight="1">
      <c r="O45" s="359"/>
      <c r="P45" s="359"/>
      <c r="Q45" s="359"/>
      <c r="AG45" s="359"/>
      <c r="AH45" s="359"/>
      <c r="AI45" s="359"/>
      <c r="AY45" s="359"/>
      <c r="AZ45" s="359"/>
      <c r="BA45" s="359"/>
    </row>
    <row r="46" spans="33:53" ht="36.75" customHeight="1">
      <c r="AG46" s="359"/>
      <c r="AH46" s="359"/>
      <c r="AI46" s="359"/>
      <c r="AY46" s="359"/>
      <c r="AZ46" s="359"/>
      <c r="BA46" s="359"/>
    </row>
    <row r="47" spans="15:53" ht="36.75" customHeight="1">
      <c r="O47" s="359"/>
      <c r="P47" s="359"/>
      <c r="Q47" s="359"/>
      <c r="AG47" s="359"/>
      <c r="AH47" s="359"/>
      <c r="AI47" s="359"/>
      <c r="AY47" s="359"/>
      <c r="AZ47" s="359"/>
      <c r="BA47" s="359"/>
    </row>
    <row r="48" spans="15:53" ht="36.75" customHeight="1">
      <c r="O48" s="359"/>
      <c r="P48" s="359"/>
      <c r="Q48" s="359"/>
      <c r="AG48" s="359"/>
      <c r="AH48" s="359"/>
      <c r="AI48" s="359"/>
      <c r="AY48" s="359"/>
      <c r="AZ48" s="359"/>
      <c r="BA48" s="359"/>
    </row>
    <row r="49" spans="15:53" ht="36.75" customHeight="1">
      <c r="O49" s="359"/>
      <c r="P49" s="359"/>
      <c r="Q49" s="359"/>
      <c r="AG49" s="359"/>
      <c r="AH49" s="359"/>
      <c r="AI49" s="359"/>
      <c r="AY49" s="359"/>
      <c r="AZ49" s="359"/>
      <c r="BA49" s="359"/>
    </row>
    <row r="50" spans="15:53" ht="36.75" customHeight="1">
      <c r="O50" s="359"/>
      <c r="P50" s="359"/>
      <c r="Q50" s="359"/>
      <c r="AG50" s="359"/>
      <c r="AH50" s="359"/>
      <c r="AI50" s="359"/>
      <c r="AY50" s="359"/>
      <c r="AZ50" s="359"/>
      <c r="BA50" s="359"/>
    </row>
    <row r="51" spans="15:53" ht="36.75" customHeight="1">
      <c r="O51" s="359"/>
      <c r="P51" s="359"/>
      <c r="Q51" s="359"/>
      <c r="AY51" s="359"/>
      <c r="AZ51" s="359"/>
      <c r="BA51" s="359"/>
    </row>
    <row r="52" spans="15:35" ht="36.75" customHeight="1">
      <c r="O52" s="359"/>
      <c r="P52" s="359"/>
      <c r="Q52" s="359"/>
      <c r="AG52" s="359"/>
      <c r="AH52" s="359"/>
      <c r="AI52" s="359"/>
    </row>
    <row r="53" spans="15:53" ht="36.75" customHeight="1">
      <c r="O53" s="359"/>
      <c r="P53" s="359"/>
      <c r="Q53" s="359"/>
      <c r="AG53" s="359"/>
      <c r="AH53" s="359"/>
      <c r="AI53" s="359"/>
      <c r="AY53" s="359"/>
      <c r="AZ53" s="359"/>
      <c r="BA53" s="359"/>
    </row>
    <row r="54" spans="15:53" ht="36.75" customHeight="1">
      <c r="O54" s="359"/>
      <c r="P54" s="359"/>
      <c r="Q54" s="359"/>
      <c r="AG54" s="359"/>
      <c r="AH54" s="359"/>
      <c r="AI54" s="359"/>
      <c r="AY54" s="359"/>
      <c r="AZ54" s="359"/>
      <c r="BA54" s="359"/>
    </row>
    <row r="55" spans="33:53" ht="36.75" customHeight="1">
      <c r="AG55" s="359"/>
      <c r="AH55" s="359"/>
      <c r="AI55" s="359"/>
      <c r="AY55" s="359"/>
      <c r="AZ55" s="359"/>
      <c r="BA55" s="359"/>
    </row>
    <row r="56" spans="15:53" ht="36.75" customHeight="1">
      <c r="O56" s="359"/>
      <c r="P56" s="359"/>
      <c r="Q56" s="359"/>
      <c r="AG56" s="359"/>
      <c r="AH56" s="359"/>
      <c r="AI56" s="359"/>
      <c r="AY56" s="359"/>
      <c r="AZ56" s="359"/>
      <c r="BA56" s="359"/>
    </row>
    <row r="57" spans="15:53" ht="36.75" customHeight="1">
      <c r="O57" s="359"/>
      <c r="P57" s="359"/>
      <c r="Q57" s="359"/>
      <c r="AG57" s="359"/>
      <c r="AH57" s="359"/>
      <c r="AI57" s="359"/>
      <c r="AY57" s="359"/>
      <c r="AZ57" s="359"/>
      <c r="BA57" s="359"/>
    </row>
    <row r="58" spans="15:53" ht="36.75" customHeight="1">
      <c r="O58" s="359"/>
      <c r="P58" s="359"/>
      <c r="Q58" s="359"/>
      <c r="AG58" s="359"/>
      <c r="AH58" s="359"/>
      <c r="AI58" s="359"/>
      <c r="AY58" s="359"/>
      <c r="AZ58" s="359"/>
      <c r="BA58" s="359"/>
    </row>
    <row r="59" spans="15:53" ht="36.75" customHeight="1">
      <c r="O59" s="359"/>
      <c r="P59" s="359"/>
      <c r="Q59" s="359"/>
      <c r="AG59" s="359"/>
      <c r="AH59" s="359"/>
      <c r="AI59" s="359"/>
      <c r="AY59" s="359"/>
      <c r="AZ59" s="359"/>
      <c r="BA59" s="359"/>
    </row>
    <row r="60" spans="15:53" ht="36.75" customHeight="1">
      <c r="O60" s="359"/>
      <c r="P60" s="359"/>
      <c r="Q60" s="359"/>
      <c r="AY60" s="359"/>
      <c r="AZ60" s="359"/>
      <c r="BA60" s="359"/>
    </row>
    <row r="77" spans="15:39" ht="36.75" customHeight="1">
      <c r="O77" s="359"/>
      <c r="P77" s="359"/>
      <c r="Q77" s="359"/>
      <c r="AG77" s="359"/>
      <c r="AH77" s="359"/>
      <c r="AI77" s="359"/>
      <c r="AK77" s="359"/>
      <c r="AL77" s="359"/>
      <c r="AM77" s="359"/>
    </row>
    <row r="78" spans="15:39" ht="36.75" customHeight="1">
      <c r="O78" s="359"/>
      <c r="P78" s="359"/>
      <c r="Q78" s="359"/>
      <c r="AG78" s="359"/>
      <c r="AH78" s="359"/>
      <c r="AI78" s="359"/>
      <c r="AK78" s="359"/>
      <c r="AL78" s="359"/>
      <c r="AM78" s="359"/>
    </row>
    <row r="79" spans="15:39" ht="36.75" customHeight="1">
      <c r="O79" s="359"/>
      <c r="P79" s="359"/>
      <c r="Q79" s="359"/>
      <c r="AG79" s="359"/>
      <c r="AH79" s="359"/>
      <c r="AI79" s="359"/>
      <c r="AK79" s="359"/>
      <c r="AL79" s="359"/>
      <c r="AM79" s="359"/>
    </row>
    <row r="80" spans="15:39" ht="36.75" customHeight="1">
      <c r="O80" s="359"/>
      <c r="P80" s="359"/>
      <c r="Q80" s="359"/>
      <c r="AG80" s="359"/>
      <c r="AH80" s="359"/>
      <c r="AI80" s="359"/>
      <c r="AK80" s="359"/>
      <c r="AL80" s="359"/>
      <c r="AM80" s="359"/>
    </row>
    <row r="81" spans="15:39" ht="36.75" customHeight="1">
      <c r="O81" s="359"/>
      <c r="P81" s="359"/>
      <c r="Q81" s="359"/>
      <c r="AG81" s="359"/>
      <c r="AH81" s="359"/>
      <c r="AI81" s="359"/>
      <c r="AK81" s="359"/>
      <c r="AL81" s="359"/>
      <c r="AM81" s="359"/>
    </row>
    <row r="82" spans="15:39" ht="36.75" customHeight="1">
      <c r="O82" s="359"/>
      <c r="P82" s="359"/>
      <c r="Q82" s="359"/>
      <c r="AG82" s="359"/>
      <c r="AH82" s="359"/>
      <c r="AI82" s="359"/>
      <c r="AK82" s="359"/>
      <c r="AL82" s="359"/>
      <c r="AM82" s="359"/>
    </row>
    <row r="83" spans="15:39" ht="36.75" customHeight="1">
      <c r="O83" s="359"/>
      <c r="P83" s="359"/>
      <c r="Q83" s="359"/>
      <c r="AG83" s="359"/>
      <c r="AH83" s="359"/>
      <c r="AI83" s="359"/>
      <c r="AK83" s="359"/>
      <c r="AL83" s="359"/>
      <c r="AM83" s="359"/>
    </row>
    <row r="84" spans="15:39" ht="36.75" customHeight="1">
      <c r="O84" s="359"/>
      <c r="P84" s="359"/>
      <c r="Q84" s="359"/>
      <c r="AG84" s="359"/>
      <c r="AH84" s="359"/>
      <c r="AI84" s="359"/>
      <c r="AK84" s="359"/>
      <c r="AL84" s="359"/>
      <c r="AM84" s="359"/>
    </row>
    <row r="85" spans="33:39" ht="36.75" customHeight="1">
      <c r="AG85" s="359"/>
      <c r="AH85" s="359"/>
      <c r="AI85" s="359"/>
      <c r="AK85" s="359"/>
      <c r="AL85" s="359"/>
      <c r="AM85" s="359"/>
    </row>
    <row r="86" spans="15:39" ht="36.75" customHeight="1">
      <c r="O86" s="359"/>
      <c r="P86" s="359"/>
      <c r="Q86" s="359"/>
      <c r="AG86" s="359"/>
      <c r="AH86" s="359"/>
      <c r="AI86" s="359"/>
      <c r="AK86" s="359"/>
      <c r="AL86" s="359"/>
      <c r="AM86" s="359"/>
    </row>
    <row r="87" spans="15:39" ht="36.75" customHeight="1">
      <c r="O87" s="359"/>
      <c r="P87" s="359"/>
      <c r="Q87" s="359"/>
      <c r="AG87" s="359"/>
      <c r="AH87" s="359"/>
      <c r="AI87" s="359"/>
      <c r="AK87" s="359"/>
      <c r="AL87" s="359"/>
      <c r="AM87" s="359"/>
    </row>
    <row r="88" spans="15:39" ht="36.75" customHeight="1">
      <c r="O88" s="359"/>
      <c r="P88" s="359"/>
      <c r="Q88" s="359"/>
      <c r="AG88" s="359"/>
      <c r="AH88" s="359"/>
      <c r="AI88" s="359"/>
      <c r="AK88" s="359"/>
      <c r="AL88" s="359"/>
      <c r="AM88" s="359"/>
    </row>
    <row r="89" spans="15:39" ht="36.75" customHeight="1">
      <c r="O89" s="359"/>
      <c r="P89" s="359"/>
      <c r="Q89" s="359"/>
      <c r="AG89" s="359"/>
      <c r="AH89" s="359"/>
      <c r="AI89" s="359"/>
      <c r="AK89" s="359"/>
      <c r="AL89" s="359"/>
      <c r="AM89" s="359"/>
    </row>
    <row r="90" spans="15:39" ht="36.75" customHeight="1">
      <c r="O90" s="359"/>
      <c r="P90" s="359"/>
      <c r="Q90" s="359"/>
      <c r="AG90" s="359"/>
      <c r="AH90" s="359"/>
      <c r="AI90" s="359"/>
      <c r="AK90" s="359"/>
      <c r="AL90" s="359"/>
      <c r="AM90" s="359"/>
    </row>
    <row r="91" spans="37:39" ht="36.75" customHeight="1">
      <c r="AK91" s="359"/>
      <c r="AL91" s="359"/>
      <c r="AM91" s="359"/>
    </row>
    <row r="92" spans="37:39" ht="36.75" customHeight="1">
      <c r="AK92" s="359"/>
      <c r="AL92" s="359"/>
      <c r="AM92" s="359"/>
    </row>
    <row r="93" spans="37:39" ht="36.75" customHeight="1">
      <c r="AK93" s="359"/>
      <c r="AL93" s="359"/>
      <c r="AM93" s="359"/>
    </row>
    <row r="94" spans="37:39" ht="36.75" customHeight="1">
      <c r="AK94" s="359"/>
      <c r="AL94" s="359"/>
      <c r="AM94" s="359"/>
    </row>
    <row r="95" spans="37:39" ht="36.75" customHeight="1">
      <c r="AK95" s="359"/>
      <c r="AL95" s="359"/>
      <c r="AM95" s="359"/>
    </row>
    <row r="96" spans="37:39" ht="36.75" customHeight="1">
      <c r="AK96" s="359"/>
      <c r="AL96" s="359"/>
      <c r="AM96" s="359"/>
    </row>
  </sheetData>
  <sheetProtection/>
  <mergeCells count="38">
    <mergeCell ref="B19:C19"/>
    <mergeCell ref="B18:C18"/>
    <mergeCell ref="B24:C24"/>
    <mergeCell ref="A10:B10"/>
    <mergeCell ref="B11:C11"/>
    <mergeCell ref="B12:C12"/>
    <mergeCell ref="B13:C13"/>
    <mergeCell ref="B14:C14"/>
    <mergeCell ref="B15:C15"/>
    <mergeCell ref="AY26:BA33"/>
    <mergeCell ref="AY35:BA42"/>
    <mergeCell ref="AY44:BA51"/>
    <mergeCell ref="AY53:BA60"/>
    <mergeCell ref="O77:Q84"/>
    <mergeCell ref="O86:Q90"/>
    <mergeCell ref="AG77:AI90"/>
    <mergeCell ref="AK77:AM96"/>
    <mergeCell ref="AG37:AI41"/>
    <mergeCell ref="AG43:AI50"/>
    <mergeCell ref="A1:B1"/>
    <mergeCell ref="C1:D1"/>
    <mergeCell ref="B3:C3"/>
    <mergeCell ref="D17:P17"/>
    <mergeCell ref="A2:B2"/>
    <mergeCell ref="B4:C4"/>
    <mergeCell ref="B5:C5"/>
    <mergeCell ref="B6:C6"/>
    <mergeCell ref="B7:C7"/>
    <mergeCell ref="B8:C8"/>
    <mergeCell ref="AG52:AI59"/>
    <mergeCell ref="O41:Q45"/>
    <mergeCell ref="O47:Q54"/>
    <mergeCell ref="O56:Q60"/>
    <mergeCell ref="B20:C20"/>
    <mergeCell ref="B21:C21"/>
    <mergeCell ref="B22:C22"/>
    <mergeCell ref="B23:C23"/>
    <mergeCell ref="AG28:AI35"/>
  </mergeCells>
  <conditionalFormatting sqref="AA17 X17 F2:F6 F10:F14 C2:C17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I3 H13 F12:G12 E11:H11 Y17 H5 F4:G4 I6 I4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3" r:id="rId1"/>
  <headerFooter alignWithMargins="0">
    <oddFooter>&amp;C&amp;"ＭＳ 明朝,標準"－36－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A96"/>
  <sheetViews>
    <sheetView view="pageBreakPreview" zoomScale="75" zoomScaleNormal="70" zoomScaleSheetLayoutView="75" zoomScalePageLayoutView="0" workbookViewId="0" topLeftCell="A1">
      <selection activeCell="U6" sqref="U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8" width="5.625" style="23" customWidth="1"/>
    <col min="19" max="19" width="5.625" style="22" customWidth="1"/>
    <col min="20" max="16384" width="9.00390625" style="22" customWidth="1"/>
  </cols>
  <sheetData>
    <row r="1" spans="1:19" s="1" customFormat="1" ht="36.75" customHeight="1" thickBot="1">
      <c r="A1" s="325" t="s">
        <v>7</v>
      </c>
      <c r="B1" s="325"/>
      <c r="C1" s="325" t="s">
        <v>8</v>
      </c>
      <c r="D1" s="325"/>
      <c r="E1" s="20" t="s">
        <v>90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3"/>
      <c r="S1" s="22"/>
    </row>
    <row r="2" spans="1:16" ht="36.75" customHeight="1" thickBot="1">
      <c r="A2" s="363" t="s">
        <v>221</v>
      </c>
      <c r="B2" s="324"/>
      <c r="C2" s="121" t="s">
        <v>285</v>
      </c>
      <c r="D2" s="45" t="str">
        <f>IF(B3="","",B3)</f>
        <v>高瀬</v>
      </c>
      <c r="E2" s="46" t="str">
        <f>IF(B4="","",B4)</f>
        <v>城南Ｂ</v>
      </c>
      <c r="F2" s="46" t="str">
        <f>IF(B5="","",B5)</f>
        <v>小倉西</v>
      </c>
      <c r="G2" s="45" t="str">
        <f>IF(B6="","",B6)</f>
        <v>山口</v>
      </c>
      <c r="H2" s="45" t="str">
        <f>IF(B7="","",B7)</f>
        <v>岡山東商Ｂ</v>
      </c>
      <c r="I2" s="45" t="str">
        <f>IF(B8="","",B8)</f>
        <v>伊予農業Ｂ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8" ht="36.75" customHeight="1">
      <c r="A3" s="188" t="s">
        <v>162</v>
      </c>
      <c r="B3" s="330" t="str">
        <f>IF('決勝ﾘｰｸﾞ順位'!H15="","",'決勝ﾘｰｸﾞ順位'!H15)</f>
        <v>高瀬</v>
      </c>
      <c r="C3" s="331"/>
      <c r="D3" s="157"/>
      <c r="E3" s="75" t="s">
        <v>345</v>
      </c>
      <c r="F3" s="75" t="s">
        <v>343</v>
      </c>
      <c r="G3" s="66" t="s">
        <v>393</v>
      </c>
      <c r="H3" s="158" t="s">
        <v>393</v>
      </c>
      <c r="I3" s="66" t="s">
        <v>387</v>
      </c>
      <c r="J3" s="181" t="str">
        <f aca="true" t="shared" si="0" ref="J3:J8">IF(SUM(L3:M3)=0,"/",N3+L3&amp;"/"&amp;O3+M3)</f>
        <v>2/3</v>
      </c>
      <c r="K3" s="30">
        <f aca="true" t="shared" si="1" ref="K3:K8">IF(SUM(L3:O3)=0,"",N3*2+M3+L3*2)</f>
        <v>7</v>
      </c>
      <c r="L3" s="31">
        <f aca="true" t="shared" si="2" ref="L3:L8">IF(LEFT(E3,1)="3",1,0)+IF(LEFT(D3,1)="3",1,0)+IF(LEFT(F3,1)="3",1,0)+IF(LEFT(G3,1)="3",1,0)+IF(LEFT(H3,1)="3",1,0)+IF(LEFT(I3,1)="3",1,0)</f>
        <v>2</v>
      </c>
      <c r="M3" s="32">
        <f aca="true" t="shared" si="3" ref="M3:M8">IF(RIGHT(E3,1)="3",1,0)+IF(RIGHT(D3,1)="3",1,0)+IF(RIGHT(F3,1)="3",1,0)+IF(RIGHT(G3,1)="3",1,0)+IF(RIGHT(H3,1)="3",1,0)+IF(RIGHT(I3,1)="3",1,0)</f>
        <v>3</v>
      </c>
      <c r="N3" s="33">
        <f aca="true" t="shared" si="4" ref="N3:N8">IF(LEFT(E3,1)="W",1,0)+IF(LEFT(D3,1)="W",1,0)+IF(LEFT(F3,1)="W",1,0)+IF(LEFT(G3,1)="W",1,0)+IF(LEFT(H3,1)="W",1,0)+IF(LEFT(C3,1)="W",1,0)</f>
        <v>0</v>
      </c>
      <c r="O3" s="33">
        <f aca="true" t="shared" si="5" ref="O3:O8">IF(LEFT(E3,1)="L",1,0)+IF(LEFT(D3,1)="L",1,0)+IF(LEFT(F3,1)="L",1,0)+IF(LEFT(G3,1)="L",1,0)+IF(LEFT(H3,1)="L",1,0)+IF(LEFT(C3,1)="L",1,0)</f>
        <v>0</v>
      </c>
      <c r="P3" s="53">
        <f>IF(SUM(L3:O3)=0,"",RANK(K3,$K$3:$K$8,0))</f>
        <v>3</v>
      </c>
      <c r="Q3" s="266" t="s">
        <v>402</v>
      </c>
      <c r="R3" s="185" t="str">
        <f aca="true" t="shared" si="6" ref="R3:R8">B3</f>
        <v>高瀬</v>
      </c>
    </row>
    <row r="4" spans="1:18" ht="36.75" customHeight="1">
      <c r="A4" s="204" t="s">
        <v>163</v>
      </c>
      <c r="B4" s="330" t="str">
        <f>IF('決勝ﾘｰｸﾞ順位'!H16="","",'決勝ﾘｰｸﾞ順位'!H16)</f>
        <v>城南Ｂ</v>
      </c>
      <c r="C4" s="331"/>
      <c r="D4" s="162" t="str">
        <f>IF(LEFT(E3,1)="W","L W/O",IF(LEFT(E3,1)="L","W W/O",IF(E3="-","-",RIGHT(E3,1)&amp;"-"&amp;LEFT(E3,1))))</f>
        <v>3-2</v>
      </c>
      <c r="E4" s="34"/>
      <c r="F4" s="161" t="s">
        <v>346</v>
      </c>
      <c r="G4" s="158" t="s">
        <v>388</v>
      </c>
      <c r="H4" s="70" t="s">
        <v>346</v>
      </c>
      <c r="I4" s="158" t="s">
        <v>345</v>
      </c>
      <c r="J4" s="182" t="str">
        <f t="shared" si="0"/>
        <v>1/4</v>
      </c>
      <c r="K4" s="35">
        <f t="shared" si="1"/>
        <v>6</v>
      </c>
      <c r="L4" s="31">
        <f t="shared" si="2"/>
        <v>1</v>
      </c>
      <c r="M4" s="32">
        <f t="shared" si="3"/>
        <v>4</v>
      </c>
      <c r="N4" s="33">
        <f t="shared" si="4"/>
        <v>0</v>
      </c>
      <c r="O4" s="33">
        <f t="shared" si="5"/>
        <v>0</v>
      </c>
      <c r="P4" s="55">
        <f>IF(SUM(L4:O4)=0,"",RANK(K4,$K$3:$K$8,0))</f>
        <v>6</v>
      </c>
      <c r="Q4" s="266"/>
      <c r="R4" s="185" t="str">
        <f t="shared" si="6"/>
        <v>城南Ｂ</v>
      </c>
    </row>
    <row r="5" spans="1:18" ht="36.75" customHeight="1">
      <c r="A5" s="205" t="s">
        <v>164</v>
      </c>
      <c r="B5" s="330" t="str">
        <f>IF('決勝ﾘｰｸﾞ順位'!H17="","",'決勝ﾘｰｸﾞ順位'!H17)</f>
        <v>小倉西</v>
      </c>
      <c r="C5" s="331"/>
      <c r="D5" s="76" t="str">
        <f>IF(LEFT(F3,1)="W","L W/O",IF(LEFT(F3,1)="L","W W/O",IF(F3="-","-",RIGHT(F3,1)&amp;"-"&amp;LEFT(F3,1))))</f>
        <v>0-3</v>
      </c>
      <c r="E5" s="162" t="str">
        <f>IF(LEFT(F4,1)="W","L W/O",IF(LEFT(F4,1)="L","W W/O",IF(F4="-","-",RIGHT(F4,1)&amp;"-"&amp;LEFT(F4,1))))</f>
        <v>3-1</v>
      </c>
      <c r="F5" s="69"/>
      <c r="G5" s="70" t="s">
        <v>346</v>
      </c>
      <c r="H5" s="158" t="s">
        <v>389</v>
      </c>
      <c r="I5" s="70" t="s">
        <v>343</v>
      </c>
      <c r="J5" s="183" t="str">
        <f t="shared" si="0"/>
        <v>2/3</v>
      </c>
      <c r="K5" s="71">
        <f t="shared" si="1"/>
        <v>7</v>
      </c>
      <c r="L5" s="72">
        <f t="shared" si="2"/>
        <v>2</v>
      </c>
      <c r="M5" s="40">
        <f t="shared" si="3"/>
        <v>3</v>
      </c>
      <c r="N5" s="73">
        <f t="shared" si="4"/>
        <v>0</v>
      </c>
      <c r="O5" s="73">
        <f t="shared" si="5"/>
        <v>0</v>
      </c>
      <c r="P5" s="74">
        <v>4</v>
      </c>
      <c r="Q5" s="266" t="s">
        <v>396</v>
      </c>
      <c r="R5" s="185" t="str">
        <f t="shared" si="6"/>
        <v>小倉西</v>
      </c>
    </row>
    <row r="6" spans="1:18" ht="36.75" customHeight="1">
      <c r="A6" s="68" t="s">
        <v>165</v>
      </c>
      <c r="B6" s="315" t="str">
        <f>IF('決勝ﾘｰｸﾞ順位'!I15="","",'決勝ﾘｰｸﾞ順位'!I15)</f>
        <v>山口</v>
      </c>
      <c r="C6" s="316"/>
      <c r="D6" s="159" t="str">
        <f>IF(LEFT(G3,1)="W","L W/O",IF(LEFT(G3,1)="L","W W/O",IF(G3="-","-",RIGHT(G3,1)&amp;"-"&amp;LEFT(G3,1))))</f>
        <v>3-0</v>
      </c>
      <c r="E6" s="159" t="str">
        <f>IF(LEFT(G4,1)="W","L W/O",IF(LEFT(G4,1)="L","W W/O",IF(G4="-","-",RIGHT(G4,1)&amp;"-"&amp;LEFT(G4,1))))</f>
        <v>3-0</v>
      </c>
      <c r="F6" s="70" t="str">
        <f>IF(LEFT(G5,1)="W","L W/O",IF(LEFT(G5,1)="L","W W/O",IF(G5="-","-",RIGHT(G5,1)&amp;"-"&amp;LEFT(G5,1))))</f>
        <v>3-1</v>
      </c>
      <c r="G6" s="69"/>
      <c r="H6" s="163" t="s">
        <v>345</v>
      </c>
      <c r="I6" s="67" t="s">
        <v>343</v>
      </c>
      <c r="J6" s="183" t="str">
        <f t="shared" si="0"/>
        <v>4/1</v>
      </c>
      <c r="K6" s="71">
        <f t="shared" si="1"/>
        <v>9</v>
      </c>
      <c r="L6" s="122">
        <f t="shared" si="2"/>
        <v>4</v>
      </c>
      <c r="M6" s="123">
        <f t="shared" si="3"/>
        <v>1</v>
      </c>
      <c r="N6" s="124">
        <f t="shared" si="4"/>
        <v>0</v>
      </c>
      <c r="O6" s="124">
        <f t="shared" si="5"/>
        <v>0</v>
      </c>
      <c r="P6" s="74">
        <v>2</v>
      </c>
      <c r="Q6" s="266"/>
      <c r="R6" s="185" t="str">
        <f t="shared" si="6"/>
        <v>山口</v>
      </c>
    </row>
    <row r="7" spans="1:18" ht="36.75" customHeight="1">
      <c r="A7" s="68" t="s">
        <v>166</v>
      </c>
      <c r="B7" s="315" t="str">
        <f>IF('決勝ﾘｰｸﾞ順位'!I16="","",'決勝ﾘｰｸﾞ順位'!I16)</f>
        <v>岡山東商Ｂ</v>
      </c>
      <c r="C7" s="316"/>
      <c r="D7" s="150" t="str">
        <f>IF(LEFT(H3,1)="W","L W/O",IF(LEFT(H3,1)="L","W W/O",IF(H3="-","-",RIGHT(H3,1)&amp;"-"&amp;LEFT(H3,1))))</f>
        <v>3-0</v>
      </c>
      <c r="E7" s="159" t="str">
        <f>IF(LEFT(H4,1)="W","L W/O",IF(LEFT(H4,1)="L","W W/O",IF(H4="-","-",RIGHT(H4,1)&amp;"-"&amp;LEFT(H4,1))))</f>
        <v>3-1</v>
      </c>
      <c r="F7" s="159" t="str">
        <f>IF(LEFT(H5,1)="W","L W/O",IF(LEFT(H5,1)="L","W W/O",IF(H5="-","-",RIGHT(H5,1)&amp;"-"&amp;LEFT(H5,1))))</f>
        <v>3-1</v>
      </c>
      <c r="G7" s="162" t="str">
        <f>IF(LEFT(H6,1)="W","L W/O",IF(LEFT(H6,1)="L","W W/O",IF(H6="-","-",RIGHT(H6,1)&amp;"-"&amp;LEFT(H6,1))))</f>
        <v>3-2</v>
      </c>
      <c r="H7" s="34"/>
      <c r="I7" s="163" t="s">
        <v>346</v>
      </c>
      <c r="J7" s="182" t="str">
        <f t="shared" si="0"/>
        <v>4/1</v>
      </c>
      <c r="K7" s="35">
        <f t="shared" si="1"/>
        <v>9</v>
      </c>
      <c r="L7" s="128">
        <f t="shared" si="2"/>
        <v>4</v>
      </c>
      <c r="M7" s="129">
        <f t="shared" si="3"/>
        <v>1</v>
      </c>
      <c r="N7" s="130">
        <f t="shared" si="4"/>
        <v>0</v>
      </c>
      <c r="O7" s="130">
        <f t="shared" si="5"/>
        <v>0</v>
      </c>
      <c r="P7" s="55">
        <f>IF(SUM(L7:O7)=0,"",RANK(K7,$K$3:$K$8,0))</f>
        <v>1</v>
      </c>
      <c r="Q7" s="266"/>
      <c r="R7" s="185" t="str">
        <f t="shared" si="6"/>
        <v>岡山東商Ｂ</v>
      </c>
    </row>
    <row r="8" spans="1:28" ht="36.75" customHeight="1" thickBot="1">
      <c r="A8" s="56" t="s">
        <v>167</v>
      </c>
      <c r="B8" s="356" t="str">
        <f>IF('決勝ﾘｰｸﾞ順位'!I17="","",'決勝ﾘｰｸﾞ順位'!I17)</f>
        <v>伊予農業Ｂ</v>
      </c>
      <c r="C8" s="357"/>
      <c r="D8" s="160" t="str">
        <f>IF(LEFT(I3,1)="W","L W/O",IF(LEFT(I3,1)="L","W W/O",IF(I3="-","-",RIGHT(I3,1)&amp;"-"&amp;LEFT(I3,1))))</f>
        <v>0-3</v>
      </c>
      <c r="E8" s="151" t="str">
        <f>IF(LEFT(I4,1)="W","L W/O",IF(LEFT(I4,1)="L","W W/O",IF(I4="-","-",RIGHT(I4,1)&amp;"-"&amp;LEFT(I4,1))))</f>
        <v>3-2</v>
      </c>
      <c r="F8" s="151" t="str">
        <f>IF(LEFT(I5,1)="W","L W/O",IF(LEFT(I5,1)="L","W W/O",IF(I5="-","-",RIGHT(I5,1)&amp;"-"&amp;LEFT(I5,1))))</f>
        <v>0-3</v>
      </c>
      <c r="G8" s="77" t="str">
        <f>IF(LEFT(I6,1)="W","L W/O",IF(LEFT(I6,1)="L","W W/O",IF(I6="-","-",RIGHT(I6,1)&amp;"-"&amp;LEFT(I6,1))))</f>
        <v>0-3</v>
      </c>
      <c r="H8" s="164" t="str">
        <f>IF(LEFT(I7,1)="W","L W/O",IF(LEFT(I7,1)="L","W W/O",IF(I7="-","-",RIGHT(I7,1)&amp;"-"&amp;LEFT(I7,1))))</f>
        <v>3-1</v>
      </c>
      <c r="I8" s="57"/>
      <c r="J8" s="184" t="str">
        <f t="shared" si="0"/>
        <v>2/3</v>
      </c>
      <c r="K8" s="126">
        <f t="shared" si="1"/>
        <v>7</v>
      </c>
      <c r="L8" s="58">
        <f t="shared" si="2"/>
        <v>2</v>
      </c>
      <c r="M8" s="59">
        <f t="shared" si="3"/>
        <v>3</v>
      </c>
      <c r="N8" s="60">
        <f t="shared" si="4"/>
        <v>0</v>
      </c>
      <c r="O8" s="60">
        <f t="shared" si="5"/>
        <v>0</v>
      </c>
      <c r="P8" s="127">
        <v>5</v>
      </c>
      <c r="Q8" s="266" t="s">
        <v>403</v>
      </c>
      <c r="R8" s="185" t="str">
        <f t="shared" si="6"/>
        <v>伊予農業Ｂ</v>
      </c>
      <c r="W8" s="148"/>
      <c r="X8" s="148"/>
      <c r="Y8" s="145"/>
      <c r="Z8" s="145"/>
      <c r="AA8" s="145"/>
      <c r="AB8" s="145"/>
    </row>
    <row r="9" spans="1:27" ht="36.75" customHeight="1" thickBot="1">
      <c r="A9" s="25"/>
      <c r="B9" s="36"/>
      <c r="C9" s="36"/>
      <c r="D9" s="199"/>
      <c r="E9" s="199"/>
      <c r="F9" s="199"/>
      <c r="G9" s="199"/>
      <c r="H9" s="199"/>
      <c r="I9" s="199"/>
      <c r="J9" s="200"/>
      <c r="K9" s="39"/>
      <c r="L9" s="40"/>
      <c r="M9" s="40"/>
      <c r="N9" s="40"/>
      <c r="O9" s="40"/>
      <c r="P9" s="39"/>
      <c r="Q9" s="185"/>
      <c r="V9" s="148"/>
      <c r="W9" s="148"/>
      <c r="X9" s="145"/>
      <c r="Y9" s="145"/>
      <c r="Z9" s="145"/>
      <c r="AA9" s="145"/>
    </row>
    <row r="10" spans="1:23" ht="36.75" customHeight="1" thickBot="1">
      <c r="A10" s="363" t="s">
        <v>222</v>
      </c>
      <c r="B10" s="324"/>
      <c r="C10" s="121" t="s">
        <v>286</v>
      </c>
      <c r="D10" s="45" t="str">
        <f>IF(B11="","",B11)</f>
        <v>観音寺第一</v>
      </c>
      <c r="E10" s="46" t="str">
        <f>IF(B12="","",B12)</f>
        <v>南宇和</v>
      </c>
      <c r="F10" s="46" t="str">
        <f>IF(B13="","",B13)</f>
        <v>生駒</v>
      </c>
      <c r="G10" s="45" t="str">
        <f>IF(B14="","",B14)</f>
        <v>和歌山商業</v>
      </c>
      <c r="H10" s="45" t="str">
        <f>IF(B15="","",B15)</f>
        <v>平城</v>
      </c>
      <c r="I10" s="47" t="s">
        <v>9</v>
      </c>
      <c r="J10" s="48" t="s">
        <v>10</v>
      </c>
      <c r="K10" s="51" t="s">
        <v>15</v>
      </c>
      <c r="L10" s="39"/>
      <c r="M10" s="185"/>
      <c r="Q10" s="22"/>
      <c r="R10" s="268"/>
      <c r="S10" s="148"/>
      <c r="T10" s="145"/>
      <c r="U10" s="145"/>
      <c r="V10" s="145"/>
      <c r="W10" s="145"/>
    </row>
    <row r="11" spans="1:23" ht="36.75" customHeight="1">
      <c r="A11" s="188" t="s">
        <v>169</v>
      </c>
      <c r="B11" s="330" t="str">
        <f>IF('決勝ﾘｰｸﾞ順位'!H18="","",'決勝ﾘｰｸﾞ順位'!H18)</f>
        <v>観音寺第一</v>
      </c>
      <c r="C11" s="331"/>
      <c r="D11" s="157"/>
      <c r="E11" s="75" t="s">
        <v>341</v>
      </c>
      <c r="F11" s="75" t="s">
        <v>341</v>
      </c>
      <c r="G11" s="66" t="s">
        <v>393</v>
      </c>
      <c r="H11" s="158" t="s">
        <v>342</v>
      </c>
      <c r="I11" s="181" t="str">
        <f>IF(SUM(L11:M11)=0,"/",N11+L11&amp;"/"&amp;O11+M11)</f>
        <v>3/1</v>
      </c>
      <c r="J11" s="30">
        <f>IF(SUM(L11:O11)=0,"",N11*2+M11+L11*2)</f>
        <v>7</v>
      </c>
      <c r="K11" s="53">
        <f>IF(SUM(L11:O11)=0,"",RANK(J11,$J$11:$J$15,0))</f>
        <v>2</v>
      </c>
      <c r="L11" s="31">
        <f>IF(LEFT(E11,1)="3",1,0)+IF(LEFT(D11,1)="3",1,0)+IF(LEFT(F11,1)="3",1,0)+IF(LEFT(G11,1)="3",1,0)+IF(LEFT(H11,1)="3",1,0)</f>
        <v>3</v>
      </c>
      <c r="M11" s="32">
        <f>IF(RIGHT(E11,1)="3",1,0)+IF(RIGHT(D11,1)="3",1,0)+IF(RIGHT(F11,1)="3",1,0)+IF(RIGHT(G11,1)="3",1,0)+IF(RIGHT(H11,1)="3",1,0)</f>
        <v>1</v>
      </c>
      <c r="N11" s="33">
        <f>IF(LEFT(E11,1)="W",1,0)+IF(LEFT(D11,1)="W",1,0)+IF(LEFT(F11,1)="W",1,0)+IF(LEFT(G11,1)="W",1,0)+IF(LEFT(H11,1)="W",1,0)</f>
        <v>0</v>
      </c>
      <c r="O11" s="33">
        <f>IF(LEFT(E11,1)="L",1,0)+IF(LEFT(D11,1)="L",1,0)+IF(LEFT(F11,1)="L",1,0)+IF(LEFT(G11,1)="L",1,0)+IF(LEFT(H11,1)="L",1,0)</f>
        <v>0</v>
      </c>
      <c r="Q11" s="185" t="str">
        <f>$B11</f>
        <v>観音寺第一</v>
      </c>
      <c r="R11" s="269" t="str">
        <f>B11</f>
        <v>観音寺第一</v>
      </c>
      <c r="S11" s="148"/>
      <c r="T11" s="145"/>
      <c r="U11" s="145"/>
      <c r="V11" s="145"/>
      <c r="W11" s="145"/>
    </row>
    <row r="12" spans="1:23" ht="36.75" customHeight="1">
      <c r="A12" s="204" t="s">
        <v>170</v>
      </c>
      <c r="B12" s="330" t="str">
        <f>IF('決勝ﾘｰｸﾞ順位'!H19="","",'決勝ﾘｰｸﾞ順位'!H19)</f>
        <v>南宇和</v>
      </c>
      <c r="C12" s="331"/>
      <c r="D12" s="162" t="str">
        <f>IF(LEFT(E11,1)="W","L W/O",IF(LEFT(E11,1)="L","W W/O",IF(E11="-","-",RIGHT(E11,1)&amp;"-"&amp;LEFT(E11,1))))</f>
        <v>1-3</v>
      </c>
      <c r="E12" s="34"/>
      <c r="F12" s="161" t="s">
        <v>343</v>
      </c>
      <c r="G12" s="158" t="s">
        <v>345</v>
      </c>
      <c r="H12" s="70" t="s">
        <v>341</v>
      </c>
      <c r="I12" s="182" t="str">
        <f>IF(SUM(L12:M12)=0,"/",N12+L12&amp;"/"&amp;O12+M12)</f>
        <v>2/2</v>
      </c>
      <c r="J12" s="35">
        <f>IF(SUM(L12:O12)=0,"",N12*2+M12+L12*2)</f>
        <v>6</v>
      </c>
      <c r="K12" s="55">
        <f>IF(SUM(L12:O12)=0,"",RANK(J12,$J$11:$J$15,0))</f>
        <v>3</v>
      </c>
      <c r="L12" s="31">
        <f>IF(LEFT(E12,1)="3",1,0)+IF(LEFT(D12,1)="3",1,0)+IF(LEFT(F12,1)="3",1,0)+IF(LEFT(G12,1)="3",1,0)+IF(LEFT(H12,1)="3",1,0)</f>
        <v>2</v>
      </c>
      <c r="M12" s="32">
        <f>IF(RIGHT(E12,1)="3",1,0)+IF(RIGHT(D12,1)="3",1,0)+IF(RIGHT(F12,1)="3",1,0)+IF(RIGHT(G12,1)="3",1,0)+IF(RIGHT(H12,1)="3",1,0)</f>
        <v>2</v>
      </c>
      <c r="N12" s="33">
        <f>IF(LEFT(E12,1)="W",1,0)+IF(LEFT(D12,1)="W",1,0)+IF(LEFT(F12,1)="W",1,0)+IF(LEFT(G12,1)="W",1,0)+IF(LEFT(H12,1)="W",1,0)</f>
        <v>0</v>
      </c>
      <c r="O12" s="33">
        <f>IF(LEFT(E12,1)="L",1,0)+IF(LEFT(D12,1)="L",1,0)+IF(LEFT(F12,1)="L",1,0)+IF(LEFT(G12,1)="L",1,0)+IF(LEFT(H12,1)="L",1,0)</f>
        <v>0</v>
      </c>
      <c r="Q12" s="185" t="str">
        <f>$B12</f>
        <v>南宇和</v>
      </c>
      <c r="R12" s="269" t="str">
        <f>B12</f>
        <v>南宇和</v>
      </c>
      <c r="S12" s="148"/>
      <c r="T12" s="145"/>
      <c r="U12" s="145"/>
      <c r="V12" s="145"/>
      <c r="W12" s="145"/>
    </row>
    <row r="13" spans="1:23" ht="36.75" customHeight="1">
      <c r="A13" s="205" t="s">
        <v>171</v>
      </c>
      <c r="B13" s="330" t="str">
        <f>IF('決勝ﾘｰｸﾞ順位'!H20="","",'決勝ﾘｰｸﾞ順位'!H20)</f>
        <v>生駒</v>
      </c>
      <c r="C13" s="331"/>
      <c r="D13" s="76" t="str">
        <f>IF(LEFT(F11,1)="W","L W/O",IF(LEFT(F11,1)="L","W W/O",IF(F11="-","-",RIGHT(F11,1)&amp;"-"&amp;LEFT(F11,1))))</f>
        <v>1-3</v>
      </c>
      <c r="E13" s="162" t="str">
        <f>IF(LEFT(F12,1)="W","L W/O",IF(LEFT(F12,1)="L","W W/O",IF(F12="-","-",RIGHT(F12,1)&amp;"-"&amp;LEFT(F12,1))))</f>
        <v>0-3</v>
      </c>
      <c r="F13" s="69"/>
      <c r="G13" s="70" t="s">
        <v>388</v>
      </c>
      <c r="H13" s="158" t="s">
        <v>341</v>
      </c>
      <c r="I13" s="183" t="str">
        <f>IF(SUM(L13:M13)=0,"/",N13+L13&amp;"/"&amp;O13+M13)</f>
        <v>1/3</v>
      </c>
      <c r="J13" s="71">
        <f>IF(SUM(L13:O13)=0,"",N13*2+M13+L13*2)</f>
        <v>5</v>
      </c>
      <c r="K13" s="74">
        <f>IF(SUM(L13:O13)=0,"",RANK(J13,$J$11:$J$15,0))</f>
        <v>4</v>
      </c>
      <c r="L13" s="72">
        <f>IF(LEFT(E13,1)="3",1,0)+IF(LEFT(D13,1)="3",1,0)+IF(LEFT(F13,1)="3",1,0)+IF(LEFT(G13,1)="3",1,0)+IF(LEFT(H13,1)="3",1,0)</f>
        <v>1</v>
      </c>
      <c r="M13" s="40">
        <f>IF(RIGHT(E13,1)="3",1,0)+IF(RIGHT(D13,1)="3",1,0)+IF(RIGHT(F13,1)="3",1,0)+IF(RIGHT(G13,1)="3",1,0)+IF(RIGHT(H13,1)="3",1,0)</f>
        <v>3</v>
      </c>
      <c r="N13" s="73">
        <f>IF(LEFT(E13,1)="W",1,0)+IF(LEFT(D13,1)="W",1,0)+IF(LEFT(F13,1)="W",1,0)+IF(LEFT(G13,1)="W",1,0)+IF(LEFT(H13,1)="W",1,0)</f>
        <v>0</v>
      </c>
      <c r="O13" s="73">
        <f>IF(LEFT(E13,1)="L",1,0)+IF(LEFT(D13,1)="L",1,0)+IF(LEFT(F13,1)="L",1,0)+IF(LEFT(G13,1)="L",1,0)+IF(LEFT(H13,1)="L",1,0)</f>
        <v>0</v>
      </c>
      <c r="Q13" s="185" t="str">
        <f>$B13</f>
        <v>生駒</v>
      </c>
      <c r="R13" s="269" t="str">
        <f>B13</f>
        <v>生駒</v>
      </c>
      <c r="S13" s="148"/>
      <c r="T13" s="145"/>
      <c r="U13" s="145"/>
      <c r="V13" s="145"/>
      <c r="W13" s="145"/>
    </row>
    <row r="14" spans="1:23" ht="36.75" customHeight="1">
      <c r="A14" s="68" t="s">
        <v>173</v>
      </c>
      <c r="B14" s="315" t="str">
        <f>IF('決勝ﾘｰｸﾞ順位'!I18="","",'決勝ﾘｰｸﾞ順位'!I18)</f>
        <v>和歌山商業</v>
      </c>
      <c r="C14" s="316"/>
      <c r="D14" s="159" t="str">
        <f>IF(LEFT(G11,1)="W","L W/O",IF(LEFT(G11,1)="L","W W/O",IF(G11="-","-",RIGHT(G11,1)&amp;"-"&amp;LEFT(G11,1))))</f>
        <v>3-0</v>
      </c>
      <c r="E14" s="159" t="str">
        <f>IF(LEFT(G12,1)="W","L W/O",IF(LEFT(G12,1)="L","W W/O",IF(G12="-","-",RIGHT(G12,1)&amp;"-"&amp;LEFT(G12,1))))</f>
        <v>3-2</v>
      </c>
      <c r="F14" s="70" t="str">
        <f>IF(LEFT(G13,1)="W","L W/O",IF(LEFT(G13,1)="L","W W/O",IF(G13="-","-",RIGHT(G13,1)&amp;"-"&amp;LEFT(G13,1))))</f>
        <v>3-0</v>
      </c>
      <c r="G14" s="69"/>
      <c r="H14" s="163" t="s">
        <v>343</v>
      </c>
      <c r="I14" s="183" t="str">
        <f>IF(SUM(L14:M14)=0,"/",N14+L14&amp;"/"&amp;O14+M14)</f>
        <v>4/0</v>
      </c>
      <c r="J14" s="71">
        <f>IF(SUM(L14:O14)=0,"",N14*2+M14+L14*2)</f>
        <v>8</v>
      </c>
      <c r="K14" s="74">
        <f>IF(SUM(L14:O14)=0,"",RANK(J14,$J$11:$J$15,0))</f>
        <v>1</v>
      </c>
      <c r="L14" s="122">
        <f>IF(LEFT(E14,1)="3",1,0)+IF(LEFT(D14,1)="3",1,0)+IF(LEFT(F14,1)="3",1,0)+IF(LEFT(G14,1)="3",1,0)+IF(LEFT(H14,1)="3",1,0)</f>
        <v>4</v>
      </c>
      <c r="M14" s="123">
        <f>IF(RIGHT(E14,1)="3",1,0)+IF(RIGHT(D14,1)="3",1,0)+IF(RIGHT(F14,1)="3",1,0)+IF(RIGHT(G14,1)="3",1,0)+IF(RIGHT(H14,1)="3",1,0)</f>
        <v>0</v>
      </c>
      <c r="N14" s="124">
        <f>IF(LEFT(E14,1)="W",1,0)+IF(LEFT(D14,1)="W",1,0)+IF(LEFT(F14,1)="W",1,0)+IF(LEFT(G14,1)="W",1,0)+IF(LEFT(H14,1)="W",1,0)</f>
        <v>0</v>
      </c>
      <c r="O14" s="124">
        <f>IF(LEFT(E14,1)="L",1,0)+IF(LEFT(D14,1)="L",1,0)+IF(LEFT(F14,1)="L",1,0)+IF(LEFT(G14,1)="L",1,0)+IF(LEFT(H14,1)="L",1,0)</f>
        <v>0</v>
      </c>
      <c r="Q14" s="185" t="str">
        <f>$B14</f>
        <v>和歌山商業</v>
      </c>
      <c r="R14" s="269" t="str">
        <f>B14</f>
        <v>和歌山商業</v>
      </c>
      <c r="S14" s="148"/>
      <c r="T14" s="145"/>
      <c r="U14" s="145"/>
      <c r="V14" s="145"/>
      <c r="W14" s="145"/>
    </row>
    <row r="15" spans="1:23" ht="36.75" customHeight="1" thickBot="1">
      <c r="A15" s="56" t="s">
        <v>174</v>
      </c>
      <c r="B15" s="356" t="str">
        <f>IF('決勝ﾘｰｸﾞ順位'!I19="","",'決勝ﾘｰｸﾞ順位'!I19)</f>
        <v>平城</v>
      </c>
      <c r="C15" s="357"/>
      <c r="D15" s="151" t="str">
        <f>IF(LEFT(H11,1)="W","L W/O",IF(LEFT(H11,1)="L","W W/O",IF(H11="-","-",RIGHT(H11,1)&amp;"-"&amp;LEFT(H11,1))))</f>
        <v>2-3</v>
      </c>
      <c r="E15" s="151" t="str">
        <f>IF(LEFT(H12,1)="W","L W/O",IF(LEFT(H12,1)="L","W W/O",IF(H12="-","-",RIGHT(H12,1)&amp;"-"&amp;LEFT(H12,1))))</f>
        <v>1-3</v>
      </c>
      <c r="F15" s="151" t="str">
        <f>IF(LEFT(H13,1)="W","L W/O",IF(LEFT(H13,1)="L","W W/O",IF(H13="-","-",RIGHT(H13,1)&amp;"-"&amp;LEFT(H13,1))))</f>
        <v>1-3</v>
      </c>
      <c r="G15" s="164" t="str">
        <f>IF(LEFT(H14,1)="W","L W/O",IF(LEFT(H14,1)="L","W W/O",IF(H14="-","-",RIGHT(H14,1)&amp;"-"&amp;LEFT(H14,1))))</f>
        <v>0-3</v>
      </c>
      <c r="H15" s="57"/>
      <c r="I15" s="201" t="str">
        <f>IF(SUM(L15:M15)=0,"/",N15+L15&amp;"/"&amp;O15+M15)</f>
        <v>0/4</v>
      </c>
      <c r="J15" s="202">
        <f>IF(SUM(L15:O15)=0,"",N15*2+M15+L15*2)</f>
        <v>4</v>
      </c>
      <c r="K15" s="203">
        <f>IF(SUM(L15:O15)=0,"",RANK(J15,$J$11:$J$15,0))</f>
        <v>5</v>
      </c>
      <c r="L15" s="128">
        <f>IF(LEFT(E15,1)="3",1,0)+IF(LEFT(D15,1)="3",1,0)+IF(LEFT(F15,1)="3",1,0)+IF(LEFT(G15,1)="3",1,0)+IF(LEFT(H15,1)="3",1,0)</f>
        <v>0</v>
      </c>
      <c r="M15" s="129">
        <f>IF(RIGHT(E15,1)="3",1,0)+IF(RIGHT(D15,1)="3",1,0)+IF(RIGHT(F15,1)="3",1,0)+IF(RIGHT(G15,1)="3",1,0)+IF(RIGHT(H15,1)="3",1,0)</f>
        <v>4</v>
      </c>
      <c r="N15" s="130">
        <f>IF(LEFT(E15,1)="W",1,0)+IF(LEFT(D15,1)="W",1,0)+IF(LEFT(F15,1)="W",1,0)+IF(LEFT(G15,1)="W",1,0)+IF(LEFT(H15,1)="W",1,0)</f>
        <v>0</v>
      </c>
      <c r="O15" s="130">
        <f>IF(LEFT(E15,1)="L",1,0)+IF(LEFT(D15,1)="L",1,0)+IF(LEFT(F15,1)="L",1,0)+IF(LEFT(G15,1)="L",1,0)+IF(LEFT(H15,1)="L",1,0)</f>
        <v>0</v>
      </c>
      <c r="Q15" s="185" t="str">
        <f>$B15</f>
        <v>平城</v>
      </c>
      <c r="R15" s="269" t="str">
        <f>B15</f>
        <v>平城</v>
      </c>
      <c r="S15" s="148"/>
      <c r="T15" s="145"/>
      <c r="U15" s="145"/>
      <c r="V15" s="145"/>
      <c r="W15" s="145"/>
    </row>
    <row r="16" spans="1:27" ht="36.75" customHeight="1">
      <c r="A16" s="25"/>
      <c r="B16" s="36"/>
      <c r="C16" s="36"/>
      <c r="D16" s="199"/>
      <c r="E16" s="199"/>
      <c r="F16" s="199"/>
      <c r="G16" s="199"/>
      <c r="H16" s="199"/>
      <c r="I16" s="199"/>
      <c r="J16" s="200"/>
      <c r="K16" s="200"/>
      <c r="L16" s="200"/>
      <c r="M16" s="200"/>
      <c r="N16" s="200"/>
      <c r="O16" s="200"/>
      <c r="P16" s="200"/>
      <c r="Q16" s="185"/>
      <c r="V16" s="148"/>
      <c r="W16" s="148"/>
      <c r="X16" s="145"/>
      <c r="Y16" s="145"/>
      <c r="Z16" s="145"/>
      <c r="AA16" s="145"/>
    </row>
    <row r="17" spans="1:27" s="26" customFormat="1" ht="36.75" customHeight="1" thickBot="1">
      <c r="A17" s="25"/>
      <c r="B17" s="36"/>
      <c r="C17" s="36"/>
      <c r="D17" s="371" t="s">
        <v>186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27"/>
      <c r="R17" s="27"/>
      <c r="V17" s="43"/>
      <c r="W17" s="143"/>
      <c r="X17" s="144"/>
      <c r="Y17" s="24"/>
      <c r="Z17" s="24"/>
      <c r="AA17" s="144"/>
    </row>
    <row r="18" spans="2:15" ht="36.75" customHeight="1" thickBot="1">
      <c r="B18" s="338" t="s">
        <v>20</v>
      </c>
      <c r="C18" s="339"/>
      <c r="D18" s="118" t="s">
        <v>21</v>
      </c>
      <c r="E18" s="187" t="s">
        <v>22</v>
      </c>
      <c r="F18" s="120" t="s">
        <v>23</v>
      </c>
      <c r="H18" s="132"/>
      <c r="I18" s="242" t="s">
        <v>223</v>
      </c>
      <c r="J18" s="263" t="s">
        <v>224</v>
      </c>
      <c r="K18" s="141"/>
      <c r="L18" s="134"/>
      <c r="M18" s="135"/>
      <c r="N18" s="135"/>
      <c r="O18" s="140"/>
    </row>
    <row r="19" spans="2:15" ht="36.75" customHeight="1">
      <c r="B19" s="340" t="s">
        <v>287</v>
      </c>
      <c r="C19" s="341"/>
      <c r="D19" s="209" t="s">
        <v>108</v>
      </c>
      <c r="E19" s="210" t="s">
        <v>109</v>
      </c>
      <c r="F19" s="211" t="s">
        <v>110</v>
      </c>
      <c r="H19" s="133">
        <v>1</v>
      </c>
      <c r="I19" s="256" t="str">
        <f aca="true" t="shared" si="7" ref="I19:I24">IF(ISERROR(VLOOKUP(H19,$P$3:$R$8,3,FALSE))=TRUE,"",VLOOKUP(H19,$P$3:$R$8,3,FALSE))</f>
        <v>岡山東商Ｂ</v>
      </c>
      <c r="J19" s="251" t="str">
        <f>IF(ISERROR(VLOOKUP(H19,$K$11:$R$15,6,FALSE))=TRUE,"",VLOOKUP(H19,$K$11:$R$15,8,FALSE))</f>
        <v>和歌山商業</v>
      </c>
      <c r="K19" s="142"/>
      <c r="L19" s="136"/>
      <c r="M19" s="137"/>
      <c r="N19" s="137"/>
      <c r="O19" s="137"/>
    </row>
    <row r="20" spans="2:15" ht="36.75" customHeight="1">
      <c r="B20" s="336" t="s">
        <v>288</v>
      </c>
      <c r="C20" s="337"/>
      <c r="D20" s="207" t="s">
        <v>111</v>
      </c>
      <c r="E20" s="212" t="s">
        <v>112</v>
      </c>
      <c r="F20" s="213" t="s">
        <v>113</v>
      </c>
      <c r="H20" s="16">
        <v>2</v>
      </c>
      <c r="I20" s="257" t="str">
        <f t="shared" si="7"/>
        <v>山口</v>
      </c>
      <c r="J20" s="253" t="str">
        <f>IF(ISERROR(VLOOKUP(H20,$K$11:$R$15,6,FALSE))=TRUE,"",VLOOKUP(H20,$K$11:$R$15,8,FALSE))</f>
        <v>観音寺第一</v>
      </c>
      <c r="K20" s="142"/>
      <c r="L20" s="138"/>
      <c r="M20" s="139"/>
      <c r="N20" s="139"/>
      <c r="O20" s="139"/>
    </row>
    <row r="21" spans="2:15" ht="36.75" customHeight="1">
      <c r="B21" s="361" t="s">
        <v>289</v>
      </c>
      <c r="C21" s="362"/>
      <c r="D21" s="216" t="s">
        <v>114</v>
      </c>
      <c r="E21" s="217" t="s">
        <v>115</v>
      </c>
      <c r="F21" s="218" t="s">
        <v>116</v>
      </c>
      <c r="H21" s="16">
        <v>3</v>
      </c>
      <c r="I21" s="257" t="str">
        <f t="shared" si="7"/>
        <v>高瀬</v>
      </c>
      <c r="J21" s="253" t="str">
        <f>IF(ISERROR(VLOOKUP(H21,$K$11:$R$15,6,FALSE))=TRUE,"",VLOOKUP(H21,$K$11:$R$15,8,FALSE))</f>
        <v>南宇和</v>
      </c>
      <c r="K21" s="142"/>
      <c r="L21" s="138"/>
      <c r="M21" s="139"/>
      <c r="N21" s="139"/>
      <c r="O21" s="139"/>
    </row>
    <row r="22" spans="2:15" ht="36.75" customHeight="1">
      <c r="B22" s="344" t="s">
        <v>290</v>
      </c>
      <c r="C22" s="345"/>
      <c r="D22" s="219" t="s">
        <v>133</v>
      </c>
      <c r="E22" s="220" t="s">
        <v>134</v>
      </c>
      <c r="F22" s="221" t="s">
        <v>127</v>
      </c>
      <c r="H22" s="16">
        <v>4</v>
      </c>
      <c r="I22" s="257" t="str">
        <f t="shared" si="7"/>
        <v>小倉西</v>
      </c>
      <c r="J22" s="253" t="str">
        <f>IF(ISERROR(VLOOKUP(H22,$K$11:$R$15,6,FALSE))=TRUE,"",VLOOKUP(H22,$K$11:$R$15,8,FALSE))</f>
        <v>生駒</v>
      </c>
      <c r="K22" s="142"/>
      <c r="L22" s="138"/>
      <c r="M22" s="139"/>
      <c r="N22" s="139"/>
      <c r="O22" s="139"/>
    </row>
    <row r="23" spans="2:15" ht="36.75" customHeight="1" thickBot="1">
      <c r="B23" s="342" t="s">
        <v>291</v>
      </c>
      <c r="C23" s="343"/>
      <c r="D23" s="208" t="s">
        <v>135</v>
      </c>
      <c r="E23" s="214" t="s">
        <v>132</v>
      </c>
      <c r="F23" s="215" t="s">
        <v>131</v>
      </c>
      <c r="H23" s="16">
        <v>5</v>
      </c>
      <c r="I23" s="257" t="str">
        <f t="shared" si="7"/>
        <v>伊予農業Ｂ</v>
      </c>
      <c r="J23" s="261" t="str">
        <f>IF(ISERROR(VLOOKUP(H23,$K$11:$R$15,6,FALSE))=TRUE,"",VLOOKUP(H23,$K$11:$R$15,8,FALSE))</f>
        <v>平城</v>
      </c>
      <c r="K23" s="142"/>
      <c r="L23" s="138"/>
      <c r="M23" s="139"/>
      <c r="N23" s="139"/>
      <c r="O23" s="139"/>
    </row>
    <row r="24" spans="2:15" ht="36.75" customHeight="1" thickBot="1">
      <c r="B24" s="390"/>
      <c r="C24" s="390"/>
      <c r="D24" s="146"/>
      <c r="E24" s="146"/>
      <c r="F24" s="146"/>
      <c r="H24" s="17">
        <v>6</v>
      </c>
      <c r="I24" s="254" t="str">
        <f t="shared" si="7"/>
        <v>城南Ｂ</v>
      </c>
      <c r="J24" s="255">
        <f>IF(ISERROR(VLOOKUP(#REF!,$K$11:$L$15,2,FALSE))=TRUE,"",VLOOKUP(#REF!,$K$11:$L$15,2,FALSE))</f>
      </c>
      <c r="K24" s="142"/>
      <c r="L24" s="138"/>
      <c r="M24" s="139"/>
      <c r="N24" s="139"/>
      <c r="O24" s="139"/>
    </row>
    <row r="26" spans="15:53" ht="36.75" customHeight="1">
      <c r="O26" s="147"/>
      <c r="P26" s="147"/>
      <c r="Q26" s="147"/>
      <c r="AY26" s="359"/>
      <c r="AZ26" s="359"/>
      <c r="BA26" s="359"/>
    </row>
    <row r="27" spans="15:53" ht="36.75" customHeight="1">
      <c r="O27" s="147"/>
      <c r="P27" s="147"/>
      <c r="Q27" s="147"/>
      <c r="AY27" s="359"/>
      <c r="AZ27" s="359"/>
      <c r="BA27" s="359"/>
    </row>
    <row r="28" spans="15:53" ht="36.75" customHeight="1">
      <c r="O28" s="147"/>
      <c r="P28" s="147"/>
      <c r="Q28" s="147"/>
      <c r="AG28" s="359"/>
      <c r="AH28" s="359"/>
      <c r="AI28" s="359"/>
      <c r="AY28" s="359"/>
      <c r="AZ28" s="359"/>
      <c r="BA28" s="359"/>
    </row>
    <row r="29" spans="15:53" ht="36.75" customHeight="1">
      <c r="O29" s="147"/>
      <c r="P29" s="147"/>
      <c r="Q29" s="147"/>
      <c r="AG29" s="359"/>
      <c r="AH29" s="359"/>
      <c r="AI29" s="359"/>
      <c r="AY29" s="359"/>
      <c r="AZ29" s="359"/>
      <c r="BA29" s="359"/>
    </row>
    <row r="30" spans="15:53" ht="36.75" customHeight="1">
      <c r="O30" s="147"/>
      <c r="P30" s="147"/>
      <c r="Q30" s="147"/>
      <c r="AG30" s="359"/>
      <c r="AH30" s="359"/>
      <c r="AI30" s="359"/>
      <c r="AY30" s="359"/>
      <c r="AZ30" s="359"/>
      <c r="BA30" s="359"/>
    </row>
    <row r="31" spans="15:53" ht="36.75" customHeight="1">
      <c r="O31" s="147"/>
      <c r="P31" s="147"/>
      <c r="Q31" s="179"/>
      <c r="AG31" s="359"/>
      <c r="AH31" s="359"/>
      <c r="AI31" s="359"/>
      <c r="AY31" s="359"/>
      <c r="AZ31" s="359"/>
      <c r="BA31" s="359"/>
    </row>
    <row r="32" spans="15:53" ht="36.75" customHeight="1">
      <c r="O32" s="147"/>
      <c r="P32" s="147"/>
      <c r="Q32" s="147"/>
      <c r="AG32" s="359"/>
      <c r="AH32" s="359"/>
      <c r="AI32" s="359"/>
      <c r="AY32" s="359"/>
      <c r="AZ32" s="359"/>
      <c r="BA32" s="359"/>
    </row>
    <row r="33" spans="15:53" ht="36.75" customHeight="1">
      <c r="O33" s="147"/>
      <c r="P33" s="147"/>
      <c r="Q33" s="147"/>
      <c r="AG33" s="359"/>
      <c r="AH33" s="359"/>
      <c r="AI33" s="359"/>
      <c r="AY33" s="359"/>
      <c r="AZ33" s="359"/>
      <c r="BA33" s="359"/>
    </row>
    <row r="34" spans="15:35" ht="36.75" customHeight="1">
      <c r="O34" s="147"/>
      <c r="P34" s="147"/>
      <c r="Q34" s="147"/>
      <c r="AG34" s="359"/>
      <c r="AH34" s="359"/>
      <c r="AI34" s="359"/>
    </row>
    <row r="35" spans="15:53" ht="36.75" customHeight="1">
      <c r="O35" s="147"/>
      <c r="P35" s="147"/>
      <c r="Q35" s="147"/>
      <c r="AG35" s="359"/>
      <c r="AH35" s="359"/>
      <c r="AI35" s="359"/>
      <c r="AY35" s="359"/>
      <c r="AZ35" s="359"/>
      <c r="BA35" s="359"/>
    </row>
    <row r="36" spans="15:53" ht="36.75" customHeight="1">
      <c r="O36" s="147"/>
      <c r="P36" s="147"/>
      <c r="Q36" s="147"/>
      <c r="AY36" s="359"/>
      <c r="AZ36" s="359"/>
      <c r="BA36" s="359"/>
    </row>
    <row r="37" spans="15:53" ht="36.75" customHeight="1">
      <c r="O37" s="147"/>
      <c r="P37" s="147"/>
      <c r="Q37" s="147"/>
      <c r="AG37" s="359"/>
      <c r="AH37" s="359"/>
      <c r="AI37" s="359"/>
      <c r="AY37" s="359"/>
      <c r="AZ37" s="359"/>
      <c r="BA37" s="359"/>
    </row>
    <row r="38" spans="15:53" ht="36.75" customHeight="1">
      <c r="O38" s="147"/>
      <c r="P38" s="147"/>
      <c r="Q38" s="147"/>
      <c r="AG38" s="359"/>
      <c r="AH38" s="359"/>
      <c r="AI38" s="359"/>
      <c r="AY38" s="359"/>
      <c r="AZ38" s="359"/>
      <c r="BA38" s="359"/>
    </row>
    <row r="39" spans="15:53" ht="36.75" customHeight="1">
      <c r="O39" s="147"/>
      <c r="P39" s="147"/>
      <c r="Q39" s="147"/>
      <c r="AG39" s="359"/>
      <c r="AH39" s="359"/>
      <c r="AI39" s="359"/>
      <c r="AY39" s="359"/>
      <c r="AZ39" s="359"/>
      <c r="BA39" s="359"/>
    </row>
    <row r="40" spans="33:53" ht="36.75" customHeight="1">
      <c r="AG40" s="359"/>
      <c r="AH40" s="359"/>
      <c r="AI40" s="359"/>
      <c r="AY40" s="359"/>
      <c r="AZ40" s="359"/>
      <c r="BA40" s="359"/>
    </row>
    <row r="41" spans="15:53" ht="36.75" customHeight="1">
      <c r="O41" s="359"/>
      <c r="P41" s="359"/>
      <c r="Q41" s="359"/>
      <c r="AG41" s="359"/>
      <c r="AH41" s="359"/>
      <c r="AI41" s="359"/>
      <c r="AY41" s="359"/>
      <c r="AZ41" s="359"/>
      <c r="BA41" s="359"/>
    </row>
    <row r="42" spans="15:53" ht="36.75" customHeight="1">
      <c r="O42" s="359"/>
      <c r="P42" s="359"/>
      <c r="Q42" s="359"/>
      <c r="AY42" s="359"/>
      <c r="AZ42" s="359"/>
      <c r="BA42" s="359"/>
    </row>
    <row r="43" spans="15:35" ht="36.75" customHeight="1">
      <c r="O43" s="359"/>
      <c r="P43" s="359"/>
      <c r="Q43" s="359"/>
      <c r="AG43" s="359"/>
      <c r="AH43" s="359"/>
      <c r="AI43" s="359"/>
    </row>
    <row r="44" spans="15:53" ht="36.75" customHeight="1">
      <c r="O44" s="359"/>
      <c r="P44" s="359"/>
      <c r="Q44" s="359"/>
      <c r="AG44" s="359"/>
      <c r="AH44" s="359"/>
      <c r="AI44" s="359"/>
      <c r="AY44" s="359"/>
      <c r="AZ44" s="359"/>
      <c r="BA44" s="359"/>
    </row>
    <row r="45" spans="15:53" ht="36.75" customHeight="1">
      <c r="O45" s="359"/>
      <c r="P45" s="359"/>
      <c r="Q45" s="359"/>
      <c r="AG45" s="359"/>
      <c r="AH45" s="359"/>
      <c r="AI45" s="359"/>
      <c r="AY45" s="359"/>
      <c r="AZ45" s="359"/>
      <c r="BA45" s="359"/>
    </row>
    <row r="46" spans="33:53" ht="36.75" customHeight="1">
      <c r="AG46" s="359"/>
      <c r="AH46" s="359"/>
      <c r="AI46" s="359"/>
      <c r="AY46" s="359"/>
      <c r="AZ46" s="359"/>
      <c r="BA46" s="359"/>
    </row>
    <row r="47" spans="15:53" ht="36.75" customHeight="1">
      <c r="O47" s="359"/>
      <c r="P47" s="359"/>
      <c r="Q47" s="359"/>
      <c r="AG47" s="359"/>
      <c r="AH47" s="359"/>
      <c r="AI47" s="359"/>
      <c r="AY47" s="359"/>
      <c r="AZ47" s="359"/>
      <c r="BA47" s="359"/>
    </row>
    <row r="48" spans="15:53" ht="36.75" customHeight="1">
      <c r="O48" s="359"/>
      <c r="P48" s="359"/>
      <c r="Q48" s="359"/>
      <c r="AG48" s="359"/>
      <c r="AH48" s="359"/>
      <c r="AI48" s="359"/>
      <c r="AY48" s="359"/>
      <c r="AZ48" s="359"/>
      <c r="BA48" s="359"/>
    </row>
    <row r="49" spans="15:53" ht="36.75" customHeight="1">
      <c r="O49" s="359"/>
      <c r="P49" s="359"/>
      <c r="Q49" s="359"/>
      <c r="AG49" s="359"/>
      <c r="AH49" s="359"/>
      <c r="AI49" s="359"/>
      <c r="AY49" s="359"/>
      <c r="AZ49" s="359"/>
      <c r="BA49" s="359"/>
    </row>
    <row r="50" spans="15:53" ht="36.75" customHeight="1">
      <c r="O50" s="359"/>
      <c r="P50" s="359"/>
      <c r="Q50" s="359"/>
      <c r="AG50" s="359"/>
      <c r="AH50" s="359"/>
      <c r="AI50" s="359"/>
      <c r="AY50" s="359"/>
      <c r="AZ50" s="359"/>
      <c r="BA50" s="359"/>
    </row>
    <row r="51" spans="15:53" ht="36.75" customHeight="1">
      <c r="O51" s="359"/>
      <c r="P51" s="359"/>
      <c r="Q51" s="359"/>
      <c r="AY51" s="359"/>
      <c r="AZ51" s="359"/>
      <c r="BA51" s="359"/>
    </row>
    <row r="52" spans="15:35" ht="36.75" customHeight="1">
      <c r="O52" s="359"/>
      <c r="P52" s="359"/>
      <c r="Q52" s="359"/>
      <c r="AG52" s="359"/>
      <c r="AH52" s="359"/>
      <c r="AI52" s="359"/>
    </row>
    <row r="53" spans="15:53" ht="36.75" customHeight="1">
      <c r="O53" s="359"/>
      <c r="P53" s="359"/>
      <c r="Q53" s="359"/>
      <c r="AG53" s="359"/>
      <c r="AH53" s="359"/>
      <c r="AI53" s="359"/>
      <c r="AY53" s="359"/>
      <c r="AZ53" s="359"/>
      <c r="BA53" s="359"/>
    </row>
    <row r="54" spans="15:53" ht="36.75" customHeight="1">
      <c r="O54" s="359"/>
      <c r="P54" s="359"/>
      <c r="Q54" s="359"/>
      <c r="AG54" s="359"/>
      <c r="AH54" s="359"/>
      <c r="AI54" s="359"/>
      <c r="AY54" s="359"/>
      <c r="AZ54" s="359"/>
      <c r="BA54" s="359"/>
    </row>
    <row r="55" spans="33:53" ht="36.75" customHeight="1">
      <c r="AG55" s="359"/>
      <c r="AH55" s="359"/>
      <c r="AI55" s="359"/>
      <c r="AY55" s="359"/>
      <c r="AZ55" s="359"/>
      <c r="BA55" s="359"/>
    </row>
    <row r="56" spans="15:53" ht="36.75" customHeight="1">
      <c r="O56" s="359"/>
      <c r="P56" s="359"/>
      <c r="Q56" s="359"/>
      <c r="AG56" s="359"/>
      <c r="AH56" s="359"/>
      <c r="AI56" s="359"/>
      <c r="AY56" s="359"/>
      <c r="AZ56" s="359"/>
      <c r="BA56" s="359"/>
    </row>
    <row r="57" spans="15:53" ht="36.75" customHeight="1">
      <c r="O57" s="359"/>
      <c r="P57" s="359"/>
      <c r="Q57" s="359"/>
      <c r="AG57" s="359"/>
      <c r="AH57" s="359"/>
      <c r="AI57" s="359"/>
      <c r="AY57" s="359"/>
      <c r="AZ57" s="359"/>
      <c r="BA57" s="359"/>
    </row>
    <row r="58" spans="15:53" ht="36.75" customHeight="1">
      <c r="O58" s="359"/>
      <c r="P58" s="359"/>
      <c r="Q58" s="359"/>
      <c r="AG58" s="359"/>
      <c r="AH58" s="359"/>
      <c r="AI58" s="359"/>
      <c r="AY58" s="359"/>
      <c r="AZ58" s="359"/>
      <c r="BA58" s="359"/>
    </row>
    <row r="59" spans="15:53" ht="36.75" customHeight="1">
      <c r="O59" s="359"/>
      <c r="P59" s="359"/>
      <c r="Q59" s="359"/>
      <c r="AG59" s="359"/>
      <c r="AH59" s="359"/>
      <c r="AI59" s="359"/>
      <c r="AY59" s="359"/>
      <c r="AZ59" s="359"/>
      <c r="BA59" s="359"/>
    </row>
    <row r="60" spans="15:53" ht="36.75" customHeight="1">
      <c r="O60" s="359"/>
      <c r="P60" s="359"/>
      <c r="Q60" s="359"/>
      <c r="AY60" s="359"/>
      <c r="AZ60" s="359"/>
      <c r="BA60" s="359"/>
    </row>
    <row r="77" spans="15:39" ht="36.75" customHeight="1">
      <c r="O77" s="359"/>
      <c r="P77" s="359"/>
      <c r="Q77" s="359"/>
      <c r="AG77" s="359"/>
      <c r="AH77" s="359"/>
      <c r="AI77" s="359"/>
      <c r="AK77" s="359"/>
      <c r="AL77" s="359"/>
      <c r="AM77" s="359"/>
    </row>
    <row r="78" spans="15:39" ht="36.75" customHeight="1">
      <c r="O78" s="359"/>
      <c r="P78" s="359"/>
      <c r="Q78" s="359"/>
      <c r="AG78" s="359"/>
      <c r="AH78" s="359"/>
      <c r="AI78" s="359"/>
      <c r="AK78" s="359"/>
      <c r="AL78" s="359"/>
      <c r="AM78" s="359"/>
    </row>
    <row r="79" spans="15:39" ht="36.75" customHeight="1">
      <c r="O79" s="359"/>
      <c r="P79" s="359"/>
      <c r="Q79" s="359"/>
      <c r="AG79" s="359"/>
      <c r="AH79" s="359"/>
      <c r="AI79" s="359"/>
      <c r="AK79" s="359"/>
      <c r="AL79" s="359"/>
      <c r="AM79" s="359"/>
    </row>
    <row r="80" spans="15:39" ht="36.75" customHeight="1">
      <c r="O80" s="359"/>
      <c r="P80" s="359"/>
      <c r="Q80" s="359"/>
      <c r="AG80" s="359"/>
      <c r="AH80" s="359"/>
      <c r="AI80" s="359"/>
      <c r="AK80" s="359"/>
      <c r="AL80" s="359"/>
      <c r="AM80" s="359"/>
    </row>
    <row r="81" spans="15:39" ht="36.75" customHeight="1">
      <c r="O81" s="359"/>
      <c r="P81" s="359"/>
      <c r="Q81" s="359"/>
      <c r="AG81" s="359"/>
      <c r="AH81" s="359"/>
      <c r="AI81" s="359"/>
      <c r="AK81" s="359"/>
      <c r="AL81" s="359"/>
      <c r="AM81" s="359"/>
    </row>
    <row r="82" spans="15:39" ht="36.75" customHeight="1">
      <c r="O82" s="359"/>
      <c r="P82" s="359"/>
      <c r="Q82" s="359"/>
      <c r="AG82" s="359"/>
      <c r="AH82" s="359"/>
      <c r="AI82" s="359"/>
      <c r="AK82" s="359"/>
      <c r="AL82" s="359"/>
      <c r="AM82" s="359"/>
    </row>
    <row r="83" spans="15:39" ht="36.75" customHeight="1">
      <c r="O83" s="359"/>
      <c r="P83" s="359"/>
      <c r="Q83" s="359"/>
      <c r="AG83" s="359"/>
      <c r="AH83" s="359"/>
      <c r="AI83" s="359"/>
      <c r="AK83" s="359"/>
      <c r="AL83" s="359"/>
      <c r="AM83" s="359"/>
    </row>
    <row r="84" spans="15:39" ht="36.75" customHeight="1">
      <c r="O84" s="359"/>
      <c r="P84" s="359"/>
      <c r="Q84" s="359"/>
      <c r="AG84" s="359"/>
      <c r="AH84" s="359"/>
      <c r="AI84" s="359"/>
      <c r="AK84" s="359"/>
      <c r="AL84" s="359"/>
      <c r="AM84" s="359"/>
    </row>
    <row r="85" spans="33:39" ht="36.75" customHeight="1">
      <c r="AG85" s="359"/>
      <c r="AH85" s="359"/>
      <c r="AI85" s="359"/>
      <c r="AK85" s="359"/>
      <c r="AL85" s="359"/>
      <c r="AM85" s="359"/>
    </row>
    <row r="86" spans="15:39" ht="36.75" customHeight="1">
      <c r="O86" s="359"/>
      <c r="P86" s="359"/>
      <c r="Q86" s="359"/>
      <c r="AG86" s="359"/>
      <c r="AH86" s="359"/>
      <c r="AI86" s="359"/>
      <c r="AK86" s="359"/>
      <c r="AL86" s="359"/>
      <c r="AM86" s="359"/>
    </row>
    <row r="87" spans="15:39" ht="36.75" customHeight="1">
      <c r="O87" s="359"/>
      <c r="P87" s="359"/>
      <c r="Q87" s="359"/>
      <c r="AG87" s="359"/>
      <c r="AH87" s="359"/>
      <c r="AI87" s="359"/>
      <c r="AK87" s="359"/>
      <c r="AL87" s="359"/>
      <c r="AM87" s="359"/>
    </row>
    <row r="88" spans="15:39" ht="36.75" customHeight="1">
      <c r="O88" s="359"/>
      <c r="P88" s="359"/>
      <c r="Q88" s="359"/>
      <c r="AG88" s="359"/>
      <c r="AH88" s="359"/>
      <c r="AI88" s="359"/>
      <c r="AK88" s="359"/>
      <c r="AL88" s="359"/>
      <c r="AM88" s="359"/>
    </row>
    <row r="89" spans="15:39" ht="36.75" customHeight="1">
      <c r="O89" s="359"/>
      <c r="P89" s="359"/>
      <c r="Q89" s="359"/>
      <c r="AG89" s="359"/>
      <c r="AH89" s="359"/>
      <c r="AI89" s="359"/>
      <c r="AK89" s="359"/>
      <c r="AL89" s="359"/>
      <c r="AM89" s="359"/>
    </row>
    <row r="90" spans="15:39" ht="36.75" customHeight="1">
      <c r="O90" s="359"/>
      <c r="P90" s="359"/>
      <c r="Q90" s="359"/>
      <c r="AG90" s="359"/>
      <c r="AH90" s="359"/>
      <c r="AI90" s="359"/>
      <c r="AK90" s="359"/>
      <c r="AL90" s="359"/>
      <c r="AM90" s="359"/>
    </row>
    <row r="91" spans="37:39" ht="36.75" customHeight="1">
      <c r="AK91" s="359"/>
      <c r="AL91" s="359"/>
      <c r="AM91" s="359"/>
    </row>
    <row r="92" spans="37:39" ht="36.75" customHeight="1">
      <c r="AK92" s="359"/>
      <c r="AL92" s="359"/>
      <c r="AM92" s="359"/>
    </row>
    <row r="93" spans="37:39" ht="36.75" customHeight="1">
      <c r="AK93" s="359"/>
      <c r="AL93" s="359"/>
      <c r="AM93" s="359"/>
    </row>
    <row r="94" spans="37:39" ht="36.75" customHeight="1">
      <c r="AK94" s="359"/>
      <c r="AL94" s="359"/>
      <c r="AM94" s="359"/>
    </row>
    <row r="95" spans="37:39" ht="36.75" customHeight="1">
      <c r="AK95" s="359"/>
      <c r="AL95" s="359"/>
      <c r="AM95" s="359"/>
    </row>
    <row r="96" spans="37:39" ht="36.75" customHeight="1">
      <c r="AK96" s="359"/>
      <c r="AL96" s="359"/>
      <c r="AM96" s="359"/>
    </row>
  </sheetData>
  <sheetProtection/>
  <mergeCells count="38">
    <mergeCell ref="AY53:BA60"/>
    <mergeCell ref="O56:Q60"/>
    <mergeCell ref="O77:Q84"/>
    <mergeCell ref="AG77:AI90"/>
    <mergeCell ref="AK77:AM96"/>
    <mergeCell ref="O86:Q90"/>
    <mergeCell ref="B24:C24"/>
    <mergeCell ref="AY26:BA33"/>
    <mergeCell ref="AG28:AI35"/>
    <mergeCell ref="AY35:BA42"/>
    <mergeCell ref="AG37:AI41"/>
    <mergeCell ref="O41:Q45"/>
    <mergeCell ref="AG43:AI50"/>
    <mergeCell ref="AY44:BA51"/>
    <mergeCell ref="O47:Q54"/>
    <mergeCell ref="AG52:AI59"/>
    <mergeCell ref="B21:C21"/>
    <mergeCell ref="B13:C13"/>
    <mergeCell ref="B14:C14"/>
    <mergeCell ref="B15:C15"/>
    <mergeCell ref="B22:C22"/>
    <mergeCell ref="B23:C23"/>
    <mergeCell ref="B5:C5"/>
    <mergeCell ref="B6:C6"/>
    <mergeCell ref="B7:C7"/>
    <mergeCell ref="B18:C18"/>
    <mergeCell ref="B19:C19"/>
    <mergeCell ref="B20:C20"/>
    <mergeCell ref="A1:B1"/>
    <mergeCell ref="C1:D1"/>
    <mergeCell ref="A2:B2"/>
    <mergeCell ref="B3:C3"/>
    <mergeCell ref="D17:P17"/>
    <mergeCell ref="B8:C8"/>
    <mergeCell ref="A10:B10"/>
    <mergeCell ref="B11:C11"/>
    <mergeCell ref="B12:C12"/>
    <mergeCell ref="B4:C4"/>
  </mergeCells>
  <conditionalFormatting sqref="AA17 X17 F2:F6 F10:F14 C2:C17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I3 H13 F12:G12 E11:H11 Y17 H5 F4:G4 I6 I4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3" r:id="rId1"/>
  <headerFooter alignWithMargins="0">
    <oddFooter>&amp;C&amp;"ＭＳ 明朝,標準"－37－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BA96"/>
  <sheetViews>
    <sheetView view="pageBreakPreview" zoomScale="70" zoomScaleNormal="70" zoomScaleSheetLayoutView="70" zoomScalePageLayoutView="0" workbookViewId="0" topLeftCell="A1">
      <selection activeCell="U6" sqref="U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8" width="5.625" style="23" customWidth="1"/>
    <col min="19" max="19" width="5.625" style="22" customWidth="1"/>
    <col min="20" max="16384" width="9.00390625" style="22" customWidth="1"/>
  </cols>
  <sheetData>
    <row r="1" spans="1:19" s="1" customFormat="1" ht="36.75" customHeight="1" thickBot="1">
      <c r="A1" s="325" t="s">
        <v>7</v>
      </c>
      <c r="B1" s="325"/>
      <c r="C1" s="325" t="s">
        <v>8</v>
      </c>
      <c r="D1" s="325"/>
      <c r="E1" s="20" t="s">
        <v>93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3"/>
      <c r="S1" s="22"/>
    </row>
    <row r="2" spans="1:16" ht="36.75" customHeight="1" thickBot="1">
      <c r="A2" s="363" t="s">
        <v>225</v>
      </c>
      <c r="B2" s="324"/>
      <c r="C2" s="121" t="s">
        <v>292</v>
      </c>
      <c r="D2" s="45" t="str">
        <f>IF(B3="","",B3)</f>
        <v>香芝</v>
      </c>
      <c r="E2" s="46" t="str">
        <f>IF(B4="","",B4)</f>
        <v>一条</v>
      </c>
      <c r="F2" s="46" t="str">
        <f>IF(B5="","",B5)</f>
        <v>大洲農業</v>
      </c>
      <c r="G2" s="45" t="str">
        <f>IF(B6="","",B6)</f>
        <v>善通寺第一</v>
      </c>
      <c r="H2" s="45" t="str">
        <f>IF(B7="","",B7)</f>
        <v>帝塚山Ｂ</v>
      </c>
      <c r="I2" s="45" t="str">
        <f>IF(B8="","",B8)</f>
        <v>奈良朱雀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8" ht="36.75" customHeight="1">
      <c r="A3" s="188" t="s">
        <v>175</v>
      </c>
      <c r="B3" s="330" t="str">
        <f>IF('決勝ﾘｰｸﾞ順位'!J15="","",'決勝ﾘｰｸﾞ順位'!J15)</f>
        <v>香芝</v>
      </c>
      <c r="C3" s="331"/>
      <c r="D3" s="157"/>
      <c r="E3" s="75" t="s">
        <v>343</v>
      </c>
      <c r="F3" s="75" t="s">
        <v>345</v>
      </c>
      <c r="G3" s="66" t="s">
        <v>393</v>
      </c>
      <c r="H3" s="158" t="s">
        <v>346</v>
      </c>
      <c r="I3" s="66" t="s">
        <v>390</v>
      </c>
      <c r="J3" s="181" t="str">
        <f aca="true" t="shared" si="0" ref="J3:J8">IF(SUM(L3:M3)=0,"/",N3+L3&amp;"/"&amp;O3+M3)</f>
        <v>1/4</v>
      </c>
      <c r="K3" s="30">
        <f aca="true" t="shared" si="1" ref="K3:K8">IF(SUM(L3:O3)=0,"",N3*2+M3+L3*2)</f>
        <v>6</v>
      </c>
      <c r="L3" s="31">
        <f aca="true" t="shared" si="2" ref="L3:L8">IF(LEFT(E3,1)="3",1,0)+IF(LEFT(D3,1)="3",1,0)+IF(LEFT(F3,1)="3",1,0)+IF(LEFT(G3,1)="3",1,0)+IF(LEFT(H3,1)="3",1,0)+IF(LEFT(I3,1)="3",1,0)</f>
        <v>1</v>
      </c>
      <c r="M3" s="32">
        <f aca="true" t="shared" si="3" ref="M3:M8">IF(RIGHT(E3,1)="3",1,0)+IF(RIGHT(D3,1)="3",1,0)+IF(RIGHT(F3,1)="3",1,0)+IF(RIGHT(G3,1)="3",1,0)+IF(RIGHT(H3,1)="3",1,0)+IF(RIGHT(I3,1)="3",1,0)</f>
        <v>4</v>
      </c>
      <c r="N3" s="33">
        <f aca="true" t="shared" si="4" ref="N3:N8">IF(LEFT(E3,1)="W",1,0)+IF(LEFT(D3,1)="W",1,0)+IF(LEFT(F3,1)="W",1,0)+IF(LEFT(G3,1)="W",1,0)+IF(LEFT(H3,1)="W",1,0)+IF(LEFT(C3,1)="W",1,0)</f>
        <v>0</v>
      </c>
      <c r="O3" s="33">
        <f aca="true" t="shared" si="5" ref="O3:O8">IF(LEFT(E3,1)="L",1,0)+IF(LEFT(D3,1)="L",1,0)+IF(LEFT(F3,1)="L",1,0)+IF(LEFT(G3,1)="L",1,0)+IF(LEFT(H3,1)="L",1,0)+IF(LEFT(C3,1)="L",1,0)</f>
        <v>0</v>
      </c>
      <c r="P3" s="53">
        <f>IF(SUM(L3:O3)=0,"",RANK(K3,$K$3:$K$8,0))</f>
        <v>6</v>
      </c>
      <c r="Q3" s="266"/>
      <c r="R3" s="185" t="str">
        <f aca="true" t="shared" si="6" ref="R3:R8">B3</f>
        <v>香芝</v>
      </c>
    </row>
    <row r="4" spans="1:18" ht="36.75" customHeight="1">
      <c r="A4" s="204" t="s">
        <v>176</v>
      </c>
      <c r="B4" s="330" t="str">
        <f>IF('決勝ﾘｰｸﾞ順位'!J16="","",'決勝ﾘｰｸﾞ順位'!J16)</f>
        <v>一条</v>
      </c>
      <c r="C4" s="331"/>
      <c r="D4" s="162" t="str">
        <f>IF(LEFT(E3,1)="W","L W/O",IF(LEFT(E3,1)="L","W W/O",IF(E3="-","-",RIGHT(E3,1)&amp;"-"&amp;LEFT(E3,1))))</f>
        <v>0-3</v>
      </c>
      <c r="E4" s="34"/>
      <c r="F4" s="161" t="s">
        <v>341</v>
      </c>
      <c r="G4" s="158" t="s">
        <v>387</v>
      </c>
      <c r="H4" s="70" t="s">
        <v>341</v>
      </c>
      <c r="I4" s="158" t="s">
        <v>342</v>
      </c>
      <c r="J4" s="182" t="str">
        <f t="shared" si="0"/>
        <v>4/1</v>
      </c>
      <c r="K4" s="35">
        <f t="shared" si="1"/>
        <v>9</v>
      </c>
      <c r="L4" s="31">
        <f t="shared" si="2"/>
        <v>4</v>
      </c>
      <c r="M4" s="32">
        <f t="shared" si="3"/>
        <v>1</v>
      </c>
      <c r="N4" s="33">
        <f t="shared" si="4"/>
        <v>0</v>
      </c>
      <c r="O4" s="33">
        <f t="shared" si="5"/>
        <v>0</v>
      </c>
      <c r="P4" s="55">
        <f>IF(SUM(L4:O4)=0,"",RANK(K4,$K$3:$K$8,0))</f>
        <v>1</v>
      </c>
      <c r="Q4" s="266"/>
      <c r="R4" s="185" t="str">
        <f t="shared" si="6"/>
        <v>一条</v>
      </c>
    </row>
    <row r="5" spans="1:18" ht="36.75" customHeight="1">
      <c r="A5" s="205" t="s">
        <v>177</v>
      </c>
      <c r="B5" s="330" t="str">
        <f>IF('決勝ﾘｰｸﾞ順位'!J17="","",'決勝ﾘｰｸﾞ順位'!J17)</f>
        <v>大洲農業</v>
      </c>
      <c r="C5" s="331"/>
      <c r="D5" s="76" t="str">
        <f>IF(LEFT(F3,1)="W","L W/O",IF(LEFT(F3,1)="L","W W/O",IF(F3="-","-",RIGHT(F3,1)&amp;"-"&amp;LEFT(F3,1))))</f>
        <v>3-2</v>
      </c>
      <c r="E5" s="162" t="str">
        <f>IF(LEFT(F4,1)="W","L W/O",IF(LEFT(F4,1)="L","W W/O",IF(F4="-","-",RIGHT(F4,1)&amp;"-"&amp;LEFT(F4,1))))</f>
        <v>1-3</v>
      </c>
      <c r="F5" s="69"/>
      <c r="G5" s="70" t="s">
        <v>341</v>
      </c>
      <c r="H5" s="158" t="s">
        <v>388</v>
      </c>
      <c r="I5" s="70" t="s">
        <v>393</v>
      </c>
      <c r="J5" s="183" t="str">
        <f t="shared" si="0"/>
        <v>2/3</v>
      </c>
      <c r="K5" s="71">
        <f t="shared" si="1"/>
        <v>7</v>
      </c>
      <c r="L5" s="72">
        <f t="shared" si="2"/>
        <v>2</v>
      </c>
      <c r="M5" s="40">
        <f t="shared" si="3"/>
        <v>3</v>
      </c>
      <c r="N5" s="73">
        <f t="shared" si="4"/>
        <v>0</v>
      </c>
      <c r="O5" s="73">
        <f t="shared" si="5"/>
        <v>0</v>
      </c>
      <c r="P5" s="74">
        <v>5</v>
      </c>
      <c r="Q5" s="266"/>
      <c r="R5" s="185" t="str">
        <f t="shared" si="6"/>
        <v>大洲農業</v>
      </c>
    </row>
    <row r="6" spans="1:18" ht="36.75" customHeight="1">
      <c r="A6" s="68" t="s">
        <v>178</v>
      </c>
      <c r="B6" s="315" t="str">
        <f>IF('決勝ﾘｰｸﾞ順位'!K15="","",'決勝ﾘｰｸﾞ順位'!K15)</f>
        <v>善通寺第一</v>
      </c>
      <c r="C6" s="316"/>
      <c r="D6" s="159" t="str">
        <f>IF(LEFT(G3,1)="W","L W/O",IF(LEFT(G3,1)="L","W W/O",IF(G3="-","-",RIGHT(G3,1)&amp;"-"&amp;LEFT(G3,1))))</f>
        <v>3-0</v>
      </c>
      <c r="E6" s="159" t="str">
        <f>IF(LEFT(G4,1)="W","L W/O",IF(LEFT(G4,1)="L","W W/O",IF(G4="-","-",RIGHT(G4,1)&amp;"-"&amp;LEFT(G4,1))))</f>
        <v>0-3</v>
      </c>
      <c r="F6" s="70" t="str">
        <f>IF(LEFT(G5,1)="W","L W/O",IF(LEFT(G5,1)="L","W W/O",IF(G5="-","-",RIGHT(G5,1)&amp;"-"&amp;LEFT(G5,1))))</f>
        <v>1-3</v>
      </c>
      <c r="G6" s="69"/>
      <c r="H6" s="163" t="s">
        <v>343</v>
      </c>
      <c r="I6" s="67" t="s">
        <v>342</v>
      </c>
      <c r="J6" s="183" t="str">
        <f t="shared" si="0"/>
        <v>3/2</v>
      </c>
      <c r="K6" s="71">
        <f t="shared" si="1"/>
        <v>8</v>
      </c>
      <c r="L6" s="122">
        <f t="shared" si="2"/>
        <v>3</v>
      </c>
      <c r="M6" s="123">
        <f t="shared" si="3"/>
        <v>2</v>
      </c>
      <c r="N6" s="124">
        <f t="shared" si="4"/>
        <v>0</v>
      </c>
      <c r="O6" s="124">
        <f t="shared" si="5"/>
        <v>0</v>
      </c>
      <c r="P6" s="74">
        <f>IF(SUM(L6:O6)=0,"",RANK(K6,$K$3:$K$8,0))</f>
        <v>2</v>
      </c>
      <c r="Q6" s="266"/>
      <c r="R6" s="185" t="str">
        <f t="shared" si="6"/>
        <v>善通寺第一</v>
      </c>
    </row>
    <row r="7" spans="1:18" ht="36.75" customHeight="1">
      <c r="A7" s="68" t="s">
        <v>179</v>
      </c>
      <c r="B7" s="315" t="str">
        <f>IF('決勝ﾘｰｸﾞ順位'!K16="","",'決勝ﾘｰｸﾞ順位'!K16)</f>
        <v>帝塚山Ｂ</v>
      </c>
      <c r="C7" s="316"/>
      <c r="D7" s="150" t="str">
        <f>IF(LEFT(H3,1)="W","L W/O",IF(LEFT(H3,1)="L","W W/O",IF(H3="-","-",RIGHT(H3,1)&amp;"-"&amp;LEFT(H3,1))))</f>
        <v>3-1</v>
      </c>
      <c r="E7" s="159" t="str">
        <f>IF(LEFT(H4,1)="W","L W/O",IF(LEFT(H4,1)="L","W W/O",IF(H4="-","-",RIGHT(H4,1)&amp;"-"&amp;LEFT(H4,1))))</f>
        <v>1-3</v>
      </c>
      <c r="F7" s="159" t="str">
        <f>IF(LEFT(H5,1)="W","L W/O",IF(LEFT(H5,1)="L","W W/O",IF(H5="-","-",RIGHT(H5,1)&amp;"-"&amp;LEFT(H5,1))))</f>
        <v>3-0</v>
      </c>
      <c r="G7" s="162" t="str">
        <f>IF(LEFT(H6,1)="W","L W/O",IF(LEFT(H6,1)="L","W W/O",IF(H6="-","-",RIGHT(H6,1)&amp;"-"&amp;LEFT(H6,1))))</f>
        <v>0-3</v>
      </c>
      <c r="H7" s="34"/>
      <c r="I7" s="163" t="s">
        <v>341</v>
      </c>
      <c r="J7" s="182" t="str">
        <f t="shared" si="0"/>
        <v>3/2</v>
      </c>
      <c r="K7" s="35">
        <f t="shared" si="1"/>
        <v>8</v>
      </c>
      <c r="L7" s="128">
        <f t="shared" si="2"/>
        <v>3</v>
      </c>
      <c r="M7" s="129">
        <f t="shared" si="3"/>
        <v>2</v>
      </c>
      <c r="N7" s="130">
        <f t="shared" si="4"/>
        <v>0</v>
      </c>
      <c r="O7" s="130">
        <f t="shared" si="5"/>
        <v>0</v>
      </c>
      <c r="P7" s="55">
        <v>3</v>
      </c>
      <c r="Q7" s="266"/>
      <c r="R7" s="185" t="str">
        <f t="shared" si="6"/>
        <v>帝塚山Ｂ</v>
      </c>
    </row>
    <row r="8" spans="1:28" ht="36.75" customHeight="1" thickBot="1">
      <c r="A8" s="56" t="s">
        <v>180</v>
      </c>
      <c r="B8" s="356" t="str">
        <f>IF('決勝ﾘｰｸﾞ順位'!K17="","",'決勝ﾘｰｸﾞ順位'!K17)</f>
        <v>奈良朱雀</v>
      </c>
      <c r="C8" s="357"/>
      <c r="D8" s="160" t="str">
        <f>IF(LEFT(I3,1)="W","L W/O",IF(LEFT(I3,1)="L","W W/O",IF(I3="-","-",RIGHT(I3,1)&amp;"-"&amp;LEFT(I3,1))))</f>
        <v>3-2</v>
      </c>
      <c r="E8" s="151" t="str">
        <f>IF(LEFT(I4,1)="W","L W/O",IF(LEFT(I4,1)="L","W W/O",IF(I4="-","-",RIGHT(I4,1)&amp;"-"&amp;LEFT(I4,1))))</f>
        <v>2-3</v>
      </c>
      <c r="F8" s="151" t="str">
        <f>IF(LEFT(I5,1)="W","L W/O",IF(LEFT(I5,1)="L","W W/O",IF(I5="-","-",RIGHT(I5,1)&amp;"-"&amp;LEFT(I5,1))))</f>
        <v>3-0</v>
      </c>
      <c r="G8" s="77" t="str">
        <f>IF(LEFT(I6,1)="W","L W/O",IF(LEFT(I6,1)="L","W W/O",IF(I6="-","-",RIGHT(I6,1)&amp;"-"&amp;LEFT(I6,1))))</f>
        <v>2-3</v>
      </c>
      <c r="H8" s="164" t="str">
        <f>IF(LEFT(I7,1)="W","L W/O",IF(LEFT(I7,1)="L","W W/O",IF(I7="-","-",RIGHT(I7,1)&amp;"-"&amp;LEFT(I7,1))))</f>
        <v>1-3</v>
      </c>
      <c r="I8" s="57"/>
      <c r="J8" s="184" t="str">
        <f t="shared" si="0"/>
        <v>2/3</v>
      </c>
      <c r="K8" s="126">
        <f t="shared" si="1"/>
        <v>7</v>
      </c>
      <c r="L8" s="58">
        <f t="shared" si="2"/>
        <v>2</v>
      </c>
      <c r="M8" s="59">
        <f t="shared" si="3"/>
        <v>3</v>
      </c>
      <c r="N8" s="60">
        <f t="shared" si="4"/>
        <v>0</v>
      </c>
      <c r="O8" s="60">
        <f t="shared" si="5"/>
        <v>0</v>
      </c>
      <c r="P8" s="127">
        <f>IF(SUM(L8:O8)=0,"",RANK(K8,$K$3:$K$8,0))</f>
        <v>4</v>
      </c>
      <c r="Q8" s="266"/>
      <c r="R8" s="185" t="str">
        <f t="shared" si="6"/>
        <v>奈良朱雀</v>
      </c>
      <c r="W8" s="148"/>
      <c r="X8" s="148"/>
      <c r="Y8" s="145"/>
      <c r="Z8" s="145"/>
      <c r="AA8" s="145"/>
      <c r="AB8" s="145"/>
    </row>
    <row r="9" spans="1:27" ht="36.75" customHeight="1" thickBot="1">
      <c r="A9" s="25"/>
      <c r="B9" s="36"/>
      <c r="C9" s="36"/>
      <c r="D9" s="199"/>
      <c r="E9" s="199"/>
      <c r="F9" s="199"/>
      <c r="G9" s="199"/>
      <c r="H9" s="199"/>
      <c r="I9" s="199"/>
      <c r="J9" s="200"/>
      <c r="K9" s="39"/>
      <c r="L9" s="40"/>
      <c r="M9" s="40"/>
      <c r="N9" s="40"/>
      <c r="O9" s="40"/>
      <c r="P9" s="39"/>
      <c r="Q9" s="185"/>
      <c r="V9" s="148"/>
      <c r="W9" s="148"/>
      <c r="X9" s="145"/>
      <c r="Y9" s="145"/>
      <c r="Z9" s="145"/>
      <c r="AA9" s="145"/>
    </row>
    <row r="10" spans="1:23" ht="36.75" customHeight="1" thickBot="1">
      <c r="A10" s="363" t="s">
        <v>226</v>
      </c>
      <c r="B10" s="324"/>
      <c r="C10" s="121" t="s">
        <v>293</v>
      </c>
      <c r="D10" s="45" t="str">
        <f>IF(B11="","",B11)</f>
        <v>近大和歌山</v>
      </c>
      <c r="E10" s="46" t="str">
        <f>IF(B12="","",B12)</f>
        <v>奈良北</v>
      </c>
      <c r="F10" s="46" t="str">
        <f>IF(B13="","",B13)</f>
        <v>郡山</v>
      </c>
      <c r="G10" s="45" t="str">
        <f>IF(B14="","",B14)</f>
        <v>観音寺総合</v>
      </c>
      <c r="H10" s="45" t="str">
        <f>IF(B15="","",B15)</f>
        <v>志度</v>
      </c>
      <c r="I10" s="47" t="s">
        <v>9</v>
      </c>
      <c r="J10" s="48" t="s">
        <v>10</v>
      </c>
      <c r="K10" s="51" t="s">
        <v>15</v>
      </c>
      <c r="L10" s="39"/>
      <c r="M10" s="185"/>
      <c r="Q10" s="22"/>
      <c r="R10" s="268"/>
      <c r="S10" s="148"/>
      <c r="T10" s="145"/>
      <c r="U10" s="145"/>
      <c r="V10" s="145"/>
      <c r="W10" s="145"/>
    </row>
    <row r="11" spans="1:23" ht="36.75" customHeight="1">
      <c r="A11" s="188" t="s">
        <v>181</v>
      </c>
      <c r="B11" s="330" t="str">
        <f>IF('決勝ﾘｰｸﾞ順位'!J18="","",'決勝ﾘｰｸﾞ順位'!J18)</f>
        <v>近大和歌山</v>
      </c>
      <c r="C11" s="331"/>
      <c r="D11" s="157"/>
      <c r="E11" s="75" t="s">
        <v>341</v>
      </c>
      <c r="F11" s="75" t="s">
        <v>341</v>
      </c>
      <c r="G11" s="66" t="s">
        <v>346</v>
      </c>
      <c r="H11" s="158" t="s">
        <v>390</v>
      </c>
      <c r="I11" s="181" t="str">
        <f>IF(SUM(L11:M11)=0,"/",N11+L11&amp;"/"&amp;O11+M11)</f>
        <v>2/2</v>
      </c>
      <c r="J11" s="30">
        <f>IF(SUM(L11:O11)=0,"",N11*2+M11+L11*2)</f>
        <v>6</v>
      </c>
      <c r="K11" s="53">
        <v>4</v>
      </c>
      <c r="L11" s="31">
        <f>IF(LEFT(E11,1)="3",1,0)+IF(LEFT(D11,1)="3",1,0)+IF(LEFT(F11,1)="3",1,0)+IF(LEFT(G11,1)="3",1,0)+IF(LEFT(H11,1)="3",1,0)</f>
        <v>2</v>
      </c>
      <c r="M11" s="32">
        <f>IF(RIGHT(E11,1)="3",1,0)+IF(RIGHT(D11,1)="3",1,0)+IF(RIGHT(F11,1)="3",1,0)+IF(RIGHT(G11,1)="3",1,0)+IF(RIGHT(H11,1)="3",1,0)</f>
        <v>2</v>
      </c>
      <c r="N11" s="33">
        <f>IF(LEFT(E11,1)="W",1,0)+IF(LEFT(D11,1)="W",1,0)+IF(LEFT(F11,1)="W",1,0)+IF(LEFT(G11,1)="W",1,0)+IF(LEFT(H11,1)="W",1,0)</f>
        <v>0</v>
      </c>
      <c r="O11" s="33">
        <f>IF(LEFT(E11,1)="L",1,0)+IF(LEFT(D11,1)="L",1,0)+IF(LEFT(F11,1)="L",1,0)+IF(LEFT(G11,1)="L",1,0)+IF(LEFT(H11,1)="L",1,0)</f>
        <v>0</v>
      </c>
      <c r="P11" s="273" t="s">
        <v>406</v>
      </c>
      <c r="Q11" s="185" t="str">
        <f>$B11</f>
        <v>近大和歌山</v>
      </c>
      <c r="R11" s="269" t="str">
        <f>B11</f>
        <v>近大和歌山</v>
      </c>
      <c r="S11" s="148"/>
      <c r="T11" s="145"/>
      <c r="U11" s="145"/>
      <c r="V11" s="145"/>
      <c r="W11" s="145"/>
    </row>
    <row r="12" spans="1:23" ht="36.75" customHeight="1">
      <c r="A12" s="204" t="s">
        <v>182</v>
      </c>
      <c r="B12" s="330" t="str">
        <f>IF('決勝ﾘｰｸﾞ順位'!J19="","",'決勝ﾘｰｸﾞ順位'!J19)</f>
        <v>奈良北</v>
      </c>
      <c r="C12" s="331"/>
      <c r="D12" s="162" t="str">
        <f>IF(LEFT(E11,1)="W","L W/O",IF(LEFT(E11,1)="L","W W/O",IF(E11="-","-",RIGHT(E11,1)&amp;"-"&amp;LEFT(E11,1))))</f>
        <v>1-3</v>
      </c>
      <c r="E12" s="34"/>
      <c r="F12" s="161" t="s">
        <v>341</v>
      </c>
      <c r="G12" s="158" t="s">
        <v>341</v>
      </c>
      <c r="H12" s="70" t="s">
        <v>343</v>
      </c>
      <c r="I12" s="182" t="str">
        <f>IF(SUM(L12:M12)=0,"/",N12+L12&amp;"/"&amp;O12+M12)</f>
        <v>3/1</v>
      </c>
      <c r="J12" s="35">
        <f>IF(SUM(L12:O12)=0,"",N12*2+M12+L12*2)</f>
        <v>7</v>
      </c>
      <c r="K12" s="55">
        <f>IF(SUM(L12:O12)=0,"",RANK(J12,$J$11:$J$15,0))</f>
        <v>1</v>
      </c>
      <c r="L12" s="31">
        <f>IF(LEFT(E12,1)="3",1,0)+IF(LEFT(D12,1)="3",1,0)+IF(LEFT(F12,1)="3",1,0)+IF(LEFT(G12,1)="3",1,0)+IF(LEFT(H12,1)="3",1,0)</f>
        <v>3</v>
      </c>
      <c r="M12" s="32">
        <f>IF(RIGHT(E12,1)="3",1,0)+IF(RIGHT(D12,1)="3",1,0)+IF(RIGHT(F12,1)="3",1,0)+IF(RIGHT(G12,1)="3",1,0)+IF(RIGHT(H12,1)="3",1,0)</f>
        <v>1</v>
      </c>
      <c r="N12" s="33">
        <f>IF(LEFT(E12,1)="W",1,0)+IF(LEFT(D12,1)="W",1,0)+IF(LEFT(F12,1)="W",1,0)+IF(LEFT(G12,1)="W",1,0)+IF(LEFT(H12,1)="W",1,0)</f>
        <v>0</v>
      </c>
      <c r="O12" s="33">
        <f>IF(LEFT(E12,1)="L",1,0)+IF(LEFT(D12,1)="L",1,0)+IF(LEFT(F12,1)="L",1,0)+IF(LEFT(G12,1)="L",1,0)+IF(LEFT(H12,1)="L",1,0)</f>
        <v>0</v>
      </c>
      <c r="P12" s="273"/>
      <c r="Q12" s="185" t="str">
        <f>$B12</f>
        <v>奈良北</v>
      </c>
      <c r="R12" s="269" t="str">
        <f>B12</f>
        <v>奈良北</v>
      </c>
      <c r="S12" s="148"/>
      <c r="T12" s="145"/>
      <c r="U12" s="145"/>
      <c r="V12" s="145"/>
      <c r="W12" s="145"/>
    </row>
    <row r="13" spans="1:23" ht="36.75" customHeight="1">
      <c r="A13" s="205" t="s">
        <v>183</v>
      </c>
      <c r="B13" s="330" t="str">
        <f>IF('決勝ﾘｰｸﾞ順位'!J20="","",'決勝ﾘｰｸﾞ順位'!J20)</f>
        <v>郡山</v>
      </c>
      <c r="C13" s="331"/>
      <c r="D13" s="76" t="str">
        <f>IF(LEFT(F11,1)="W","L W/O",IF(LEFT(F11,1)="L","W W/O",IF(F11="-","-",RIGHT(F11,1)&amp;"-"&amp;LEFT(F11,1))))</f>
        <v>1-3</v>
      </c>
      <c r="E13" s="162" t="str">
        <f>IF(LEFT(F12,1)="W","L W/O",IF(LEFT(F12,1)="L","W W/O",IF(F12="-","-",RIGHT(F12,1)&amp;"-"&amp;LEFT(F12,1))))</f>
        <v>1-3</v>
      </c>
      <c r="F13" s="69"/>
      <c r="G13" s="70" t="s">
        <v>391</v>
      </c>
      <c r="H13" s="158" t="s">
        <v>345</v>
      </c>
      <c r="I13" s="183" t="str">
        <f>IF(SUM(L13:M13)=0,"/",N13+L13&amp;"/"&amp;O13+M13)</f>
        <v>1/3</v>
      </c>
      <c r="J13" s="71">
        <f>IF(SUM(L13:O13)=0,"",N13*2+M13+L13*2)</f>
        <v>5</v>
      </c>
      <c r="K13" s="74">
        <f>IF(SUM(L13:O13)=0,"",RANK(J13,$J$11:$J$15,0))</f>
        <v>5</v>
      </c>
      <c r="L13" s="72">
        <f>IF(LEFT(E13,1)="3",1,0)+IF(LEFT(D13,1)="3",1,0)+IF(LEFT(F13,1)="3",1,0)+IF(LEFT(G13,1)="3",1,0)+IF(LEFT(H13,1)="3",1,0)</f>
        <v>1</v>
      </c>
      <c r="M13" s="40">
        <f>IF(RIGHT(E13,1)="3",1,0)+IF(RIGHT(D13,1)="3",1,0)+IF(RIGHT(F13,1)="3",1,0)+IF(RIGHT(G13,1)="3",1,0)+IF(RIGHT(H13,1)="3",1,0)</f>
        <v>3</v>
      </c>
      <c r="N13" s="73">
        <f>IF(LEFT(E13,1)="W",1,0)+IF(LEFT(D13,1)="W",1,0)+IF(LEFT(F13,1)="W",1,0)+IF(LEFT(G13,1)="W",1,0)+IF(LEFT(H13,1)="W",1,0)</f>
        <v>0</v>
      </c>
      <c r="O13" s="73">
        <f>IF(LEFT(E13,1)="L",1,0)+IF(LEFT(D13,1)="L",1,0)+IF(LEFT(F13,1)="L",1,0)+IF(LEFT(G13,1)="L",1,0)+IF(LEFT(H13,1)="L",1,0)</f>
        <v>0</v>
      </c>
      <c r="P13" s="273"/>
      <c r="Q13" s="185" t="str">
        <f>$B13</f>
        <v>郡山</v>
      </c>
      <c r="R13" s="269" t="str">
        <f>B13</f>
        <v>郡山</v>
      </c>
      <c r="S13" s="148"/>
      <c r="T13" s="145"/>
      <c r="U13" s="145"/>
      <c r="V13" s="145"/>
      <c r="W13" s="145"/>
    </row>
    <row r="14" spans="1:23" ht="36.75" customHeight="1">
      <c r="A14" s="68" t="s">
        <v>184</v>
      </c>
      <c r="B14" s="315" t="str">
        <f>IF('決勝ﾘｰｸﾞ順位'!K18="","",'決勝ﾘｰｸﾞ順位'!K18)</f>
        <v>観音寺総合</v>
      </c>
      <c r="C14" s="316"/>
      <c r="D14" s="159" t="str">
        <f>IF(LEFT(G11,1)="W","L W/O",IF(LEFT(G11,1)="L","W W/O",IF(G11="-","-",RIGHT(G11,1)&amp;"-"&amp;LEFT(G11,1))))</f>
        <v>3-1</v>
      </c>
      <c r="E14" s="159" t="str">
        <f>IF(LEFT(G12,1)="W","L W/O",IF(LEFT(G12,1)="L","W W/O",IF(G12="-","-",RIGHT(G12,1)&amp;"-"&amp;LEFT(G12,1))))</f>
        <v>1-3</v>
      </c>
      <c r="F14" s="70" t="str">
        <f>IF(LEFT(G13,1)="W","L W/O",IF(LEFT(G13,1)="L","W W/O",IF(G13="-","-",RIGHT(G13,1)&amp;"-"&amp;LEFT(G13,1))))</f>
        <v>1-3</v>
      </c>
      <c r="G14" s="69"/>
      <c r="H14" s="163" t="s">
        <v>341</v>
      </c>
      <c r="I14" s="183" t="str">
        <f>IF(SUM(L14:M14)=0,"/",N14+L14&amp;"/"&amp;O14+M14)</f>
        <v>2/2</v>
      </c>
      <c r="J14" s="71">
        <f>IF(SUM(L14:O14)=0,"",N14*2+M14+L14*2)</f>
        <v>6</v>
      </c>
      <c r="K14" s="74">
        <f>IF(SUM(L14:O14)=0,"",RANK(J14,$J$11:$J$15,0))</f>
        <v>2</v>
      </c>
      <c r="L14" s="122">
        <f>IF(LEFT(E14,1)="3",1,0)+IF(LEFT(D14,1)="3",1,0)+IF(LEFT(F14,1)="3",1,0)+IF(LEFT(G14,1)="3",1,0)+IF(LEFT(H14,1)="3",1,0)</f>
        <v>2</v>
      </c>
      <c r="M14" s="123">
        <f>IF(RIGHT(E14,1)="3",1,0)+IF(RIGHT(D14,1)="3",1,0)+IF(RIGHT(F14,1)="3",1,0)+IF(RIGHT(G14,1)="3",1,0)+IF(RIGHT(H14,1)="3",1,0)</f>
        <v>2</v>
      </c>
      <c r="N14" s="124">
        <f>IF(LEFT(E14,1)="W",1,0)+IF(LEFT(D14,1)="W",1,0)+IF(LEFT(F14,1)="W",1,0)+IF(LEFT(G14,1)="W",1,0)+IF(LEFT(H14,1)="W",1,0)</f>
        <v>0</v>
      </c>
      <c r="O14" s="124">
        <f>IF(LEFT(E14,1)="L",1,0)+IF(LEFT(D14,1)="L",1,0)+IF(LEFT(F14,1)="L",1,0)+IF(LEFT(G14,1)="L",1,0)+IF(LEFT(H14,1)="L",1,0)</f>
        <v>0</v>
      </c>
      <c r="P14" s="273" t="s">
        <v>407</v>
      </c>
      <c r="Q14" s="185" t="str">
        <f>$B14</f>
        <v>観音寺総合</v>
      </c>
      <c r="R14" s="269" t="str">
        <f>B14</f>
        <v>観音寺総合</v>
      </c>
      <c r="S14" s="148"/>
      <c r="T14" s="145"/>
      <c r="U14" s="145"/>
      <c r="V14" s="145"/>
      <c r="W14" s="145"/>
    </row>
    <row r="15" spans="1:23" ht="36.75" customHeight="1" thickBot="1">
      <c r="A15" s="56" t="s">
        <v>185</v>
      </c>
      <c r="B15" s="356" t="str">
        <f>IF('決勝ﾘｰｸﾞ順位'!K19="","",'決勝ﾘｰｸﾞ順位'!K19)</f>
        <v>志度</v>
      </c>
      <c r="C15" s="357"/>
      <c r="D15" s="151" t="str">
        <f>IF(LEFT(H11,1)="W","L W/O",IF(LEFT(H11,1)="L","W W/O",IF(H11="-","-",RIGHT(H11,1)&amp;"-"&amp;LEFT(H11,1))))</f>
        <v>3-2</v>
      </c>
      <c r="E15" s="151" t="str">
        <f>IF(LEFT(H12,1)="W","L W/O",IF(LEFT(H12,1)="L","W W/O",IF(H12="-","-",RIGHT(H12,1)&amp;"-"&amp;LEFT(H12,1))))</f>
        <v>0-3</v>
      </c>
      <c r="F15" s="151" t="str">
        <f>IF(LEFT(H13,1)="W","L W/O",IF(LEFT(H13,1)="L","W W/O",IF(H13="-","-",RIGHT(H13,1)&amp;"-"&amp;LEFT(H13,1))))</f>
        <v>3-2</v>
      </c>
      <c r="G15" s="164" t="str">
        <f>IF(LEFT(H14,1)="W","L W/O",IF(LEFT(H14,1)="L","W W/O",IF(H14="-","-",RIGHT(H14,1)&amp;"-"&amp;LEFT(H14,1))))</f>
        <v>1-3</v>
      </c>
      <c r="H15" s="57"/>
      <c r="I15" s="201" t="str">
        <f>IF(SUM(L15:M15)=0,"/",N15+L15&amp;"/"&amp;O15+M15)</f>
        <v>2/2</v>
      </c>
      <c r="J15" s="202">
        <f>IF(SUM(L15:O15)=0,"",N15*2+M15+L15*2)</f>
        <v>6</v>
      </c>
      <c r="K15" s="203">
        <v>3</v>
      </c>
      <c r="L15" s="128">
        <f>IF(LEFT(E15,1)="3",1,0)+IF(LEFT(D15,1)="3",1,0)+IF(LEFT(F15,1)="3",1,0)+IF(LEFT(G15,1)="3",1,0)+IF(LEFT(H15,1)="3",1,0)</f>
        <v>2</v>
      </c>
      <c r="M15" s="129">
        <f>IF(RIGHT(E15,1)="3",1,0)+IF(RIGHT(D15,1)="3",1,0)+IF(RIGHT(F15,1)="3",1,0)+IF(RIGHT(G15,1)="3",1,0)+IF(RIGHT(H15,1)="3",1,0)</f>
        <v>2</v>
      </c>
      <c r="N15" s="130">
        <f>IF(LEFT(E15,1)="W",1,0)+IF(LEFT(D15,1)="W",1,0)+IF(LEFT(F15,1)="W",1,0)+IF(LEFT(G15,1)="W",1,0)+IF(LEFT(H15,1)="W",1,0)</f>
        <v>0</v>
      </c>
      <c r="O15" s="130">
        <f>IF(LEFT(E15,1)="L",1,0)+IF(LEFT(D15,1)="L",1,0)+IF(LEFT(F15,1)="L",1,0)+IF(LEFT(G15,1)="L",1,0)+IF(LEFT(H15,1)="L",1,0)</f>
        <v>0</v>
      </c>
      <c r="P15" s="273" t="s">
        <v>397</v>
      </c>
      <c r="Q15" s="185" t="str">
        <f>$B15</f>
        <v>志度</v>
      </c>
      <c r="R15" s="269" t="str">
        <f>B15</f>
        <v>志度</v>
      </c>
      <c r="S15" s="148"/>
      <c r="T15" s="145"/>
      <c r="U15" s="145"/>
      <c r="V15" s="145"/>
      <c r="W15" s="145"/>
    </row>
    <row r="16" spans="1:27" ht="36.75" customHeight="1">
      <c r="A16" s="25"/>
      <c r="B16" s="36"/>
      <c r="C16" s="36"/>
      <c r="D16" s="199"/>
      <c r="E16" s="199"/>
      <c r="F16" s="199"/>
      <c r="G16" s="199"/>
      <c r="H16" s="199"/>
      <c r="I16" s="199"/>
      <c r="J16" s="200"/>
      <c r="K16" s="200"/>
      <c r="L16" s="200"/>
      <c r="M16" s="200"/>
      <c r="N16" s="200"/>
      <c r="O16" s="200"/>
      <c r="P16" s="200"/>
      <c r="Q16" s="185"/>
      <c r="V16" s="148"/>
      <c r="W16" s="148"/>
      <c r="X16" s="145"/>
      <c r="Y16" s="145"/>
      <c r="Z16" s="145"/>
      <c r="AA16" s="145"/>
    </row>
    <row r="17" spans="1:27" s="26" customFormat="1" ht="36.75" customHeight="1" thickBot="1">
      <c r="A17" s="25"/>
      <c r="B17" s="36"/>
      <c r="C17" s="36"/>
      <c r="D17" s="371" t="s">
        <v>186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27"/>
      <c r="R17" s="27"/>
      <c r="V17" s="43"/>
      <c r="W17" s="143"/>
      <c r="X17" s="144"/>
      <c r="Y17" s="24"/>
      <c r="Z17" s="24"/>
      <c r="AA17" s="144"/>
    </row>
    <row r="18" spans="2:15" ht="36.75" customHeight="1" thickBot="1">
      <c r="B18" s="338" t="s">
        <v>20</v>
      </c>
      <c r="C18" s="339"/>
      <c r="D18" s="118" t="s">
        <v>21</v>
      </c>
      <c r="E18" s="187" t="s">
        <v>22</v>
      </c>
      <c r="F18" s="120" t="s">
        <v>23</v>
      </c>
      <c r="H18" s="132"/>
      <c r="I18" s="242" t="s">
        <v>235</v>
      </c>
      <c r="J18" s="263" t="s">
        <v>227</v>
      </c>
      <c r="K18" s="141"/>
      <c r="L18" s="134"/>
      <c r="M18" s="135"/>
      <c r="N18" s="135"/>
      <c r="O18" s="140"/>
    </row>
    <row r="19" spans="2:15" ht="36.75" customHeight="1">
      <c r="B19" s="340" t="s">
        <v>95</v>
      </c>
      <c r="C19" s="341"/>
      <c r="D19" s="209" t="s">
        <v>108</v>
      </c>
      <c r="E19" s="210" t="s">
        <v>109</v>
      </c>
      <c r="F19" s="211" t="s">
        <v>110</v>
      </c>
      <c r="H19" s="133">
        <v>1</v>
      </c>
      <c r="I19" s="256" t="str">
        <f aca="true" t="shared" si="7" ref="I19:I24">IF(ISERROR(VLOOKUP(H19,$P$3:$R$8,3,FALSE))=TRUE,"",VLOOKUP(H19,$P$3:$R$8,3,FALSE))</f>
        <v>一条</v>
      </c>
      <c r="J19" s="251" t="str">
        <f>IF(ISERROR(VLOOKUP(H19,$K$11:$R$15,6,FALSE))=TRUE,"",VLOOKUP(H19,$K$11:$R$15,8,FALSE))</f>
        <v>奈良北</v>
      </c>
      <c r="K19" s="142"/>
      <c r="L19" s="136"/>
      <c r="M19" s="137"/>
      <c r="N19" s="137"/>
      <c r="O19" s="137"/>
    </row>
    <row r="20" spans="2:15" ht="36.75" customHeight="1">
      <c r="B20" s="336" t="s">
        <v>96</v>
      </c>
      <c r="C20" s="337"/>
      <c r="D20" s="207" t="s">
        <v>111</v>
      </c>
      <c r="E20" s="212" t="s">
        <v>112</v>
      </c>
      <c r="F20" s="213" t="s">
        <v>113</v>
      </c>
      <c r="H20" s="16">
        <v>2</v>
      </c>
      <c r="I20" s="257" t="str">
        <f t="shared" si="7"/>
        <v>善通寺第一</v>
      </c>
      <c r="J20" s="253" t="str">
        <f>IF(ISERROR(VLOOKUP(H20,$K$11:$R$15,6,FALSE))=TRUE,"",VLOOKUP(H20,$K$11:$R$15,8,FALSE))</f>
        <v>観音寺総合</v>
      </c>
      <c r="K20" s="142"/>
      <c r="L20" s="138"/>
      <c r="M20" s="139"/>
      <c r="N20" s="139"/>
      <c r="O20" s="139"/>
    </row>
    <row r="21" spans="2:15" ht="36.75" customHeight="1">
      <c r="B21" s="361" t="s">
        <v>97</v>
      </c>
      <c r="C21" s="362"/>
      <c r="D21" s="216" t="s">
        <v>114</v>
      </c>
      <c r="E21" s="217" t="s">
        <v>115</v>
      </c>
      <c r="F21" s="218" t="s">
        <v>116</v>
      </c>
      <c r="H21" s="16">
        <v>3</v>
      </c>
      <c r="I21" s="257" t="str">
        <f t="shared" si="7"/>
        <v>帝塚山Ｂ</v>
      </c>
      <c r="J21" s="253" t="str">
        <f>IF(ISERROR(VLOOKUP(H21,$K$11:$R$15,6,FALSE))=TRUE,"",VLOOKUP(H21,$K$11:$R$15,8,FALSE))</f>
        <v>志度</v>
      </c>
      <c r="K21" s="142"/>
      <c r="L21" s="138"/>
      <c r="M21" s="139"/>
      <c r="N21" s="139"/>
      <c r="O21" s="139"/>
    </row>
    <row r="22" spans="2:15" ht="36.75" customHeight="1">
      <c r="B22" s="344" t="s">
        <v>98</v>
      </c>
      <c r="C22" s="345"/>
      <c r="D22" s="219" t="s">
        <v>133</v>
      </c>
      <c r="E22" s="220" t="s">
        <v>134</v>
      </c>
      <c r="F22" s="221" t="s">
        <v>127</v>
      </c>
      <c r="H22" s="16">
        <v>4</v>
      </c>
      <c r="I22" s="257" t="str">
        <f t="shared" si="7"/>
        <v>奈良朱雀</v>
      </c>
      <c r="J22" s="253" t="str">
        <f>IF(ISERROR(VLOOKUP(H22,$K$11:$R$15,6,FALSE))=TRUE,"",VLOOKUP(H22,$K$11:$R$15,8,FALSE))</f>
        <v>近大和歌山</v>
      </c>
      <c r="K22" s="142"/>
      <c r="L22" s="138"/>
      <c r="M22" s="139"/>
      <c r="N22" s="139"/>
      <c r="O22" s="139"/>
    </row>
    <row r="23" spans="2:15" ht="36.75" customHeight="1" thickBot="1">
      <c r="B23" s="342" t="s">
        <v>294</v>
      </c>
      <c r="C23" s="343"/>
      <c r="D23" s="208" t="s">
        <v>135</v>
      </c>
      <c r="E23" s="214" t="s">
        <v>132</v>
      </c>
      <c r="F23" s="215" t="s">
        <v>131</v>
      </c>
      <c r="H23" s="16">
        <v>5</v>
      </c>
      <c r="I23" s="257" t="str">
        <f t="shared" si="7"/>
        <v>大洲農業</v>
      </c>
      <c r="J23" s="261" t="str">
        <f>IF(ISERROR(VLOOKUP(H23,$K$11:$R$15,6,FALSE))=TRUE,"",VLOOKUP(H23,$K$11:$R$15,8,FALSE))</f>
        <v>郡山</v>
      </c>
      <c r="K23" s="142"/>
      <c r="L23" s="138"/>
      <c r="M23" s="139"/>
      <c r="N23" s="139"/>
      <c r="O23" s="139"/>
    </row>
    <row r="24" spans="2:15" ht="36.75" customHeight="1" thickBot="1">
      <c r="B24" s="390"/>
      <c r="C24" s="390"/>
      <c r="D24" s="146"/>
      <c r="E24" s="146"/>
      <c r="F24" s="146"/>
      <c r="H24" s="17">
        <v>6</v>
      </c>
      <c r="I24" s="254" t="str">
        <f t="shared" si="7"/>
        <v>香芝</v>
      </c>
      <c r="J24" s="255">
        <f>IF(ISERROR(VLOOKUP(#REF!,$K$11:$L$15,2,FALSE))=TRUE,"",VLOOKUP(#REF!,$K$11:$L$15,2,FALSE))</f>
      </c>
      <c r="K24" s="142"/>
      <c r="L24" s="138"/>
      <c r="M24" s="139"/>
      <c r="N24" s="139"/>
      <c r="O24" s="139"/>
    </row>
    <row r="26" spans="15:53" ht="36.75" customHeight="1">
      <c r="O26" s="147"/>
      <c r="P26" s="147"/>
      <c r="Q26" s="147"/>
      <c r="AY26" s="359"/>
      <c r="AZ26" s="359"/>
      <c r="BA26" s="359"/>
    </row>
    <row r="27" spans="15:53" ht="36.75" customHeight="1">
      <c r="O27" s="147"/>
      <c r="P27" s="147"/>
      <c r="Q27" s="147"/>
      <c r="AY27" s="359"/>
      <c r="AZ27" s="359"/>
      <c r="BA27" s="359"/>
    </row>
    <row r="28" spans="15:53" ht="36.75" customHeight="1">
      <c r="O28" s="147"/>
      <c r="P28" s="147"/>
      <c r="Q28" s="147"/>
      <c r="AG28" s="359"/>
      <c r="AH28" s="359"/>
      <c r="AI28" s="359"/>
      <c r="AY28" s="359"/>
      <c r="AZ28" s="359"/>
      <c r="BA28" s="359"/>
    </row>
    <row r="29" spans="15:53" ht="36.75" customHeight="1">
      <c r="O29" s="147"/>
      <c r="P29" s="147"/>
      <c r="Q29" s="147"/>
      <c r="AG29" s="359"/>
      <c r="AH29" s="359"/>
      <c r="AI29" s="359"/>
      <c r="AY29" s="359"/>
      <c r="AZ29" s="359"/>
      <c r="BA29" s="359"/>
    </row>
    <row r="30" spans="15:53" ht="36.75" customHeight="1">
      <c r="O30" s="147"/>
      <c r="P30" s="147"/>
      <c r="Q30" s="147"/>
      <c r="AG30" s="359"/>
      <c r="AH30" s="359"/>
      <c r="AI30" s="359"/>
      <c r="AY30" s="359"/>
      <c r="AZ30" s="359"/>
      <c r="BA30" s="359"/>
    </row>
    <row r="31" spans="15:53" ht="36.75" customHeight="1">
      <c r="O31" s="147"/>
      <c r="P31" s="147"/>
      <c r="Q31" s="179"/>
      <c r="AG31" s="359"/>
      <c r="AH31" s="359"/>
      <c r="AI31" s="359"/>
      <c r="AY31" s="359"/>
      <c r="AZ31" s="359"/>
      <c r="BA31" s="359"/>
    </row>
    <row r="32" spans="15:53" ht="36.75" customHeight="1">
      <c r="O32" s="147"/>
      <c r="P32" s="147"/>
      <c r="Q32" s="147"/>
      <c r="AG32" s="359"/>
      <c r="AH32" s="359"/>
      <c r="AI32" s="359"/>
      <c r="AY32" s="359"/>
      <c r="AZ32" s="359"/>
      <c r="BA32" s="359"/>
    </row>
    <row r="33" spans="15:53" ht="36.75" customHeight="1">
      <c r="O33" s="147"/>
      <c r="P33" s="147"/>
      <c r="Q33" s="147"/>
      <c r="AG33" s="359"/>
      <c r="AH33" s="359"/>
      <c r="AI33" s="359"/>
      <c r="AY33" s="359"/>
      <c r="AZ33" s="359"/>
      <c r="BA33" s="359"/>
    </row>
    <row r="34" spans="15:35" ht="36.75" customHeight="1">
      <c r="O34" s="147"/>
      <c r="P34" s="147"/>
      <c r="Q34" s="147"/>
      <c r="AG34" s="359"/>
      <c r="AH34" s="359"/>
      <c r="AI34" s="359"/>
    </row>
    <row r="35" spans="15:53" ht="36.75" customHeight="1">
      <c r="O35" s="147"/>
      <c r="P35" s="147"/>
      <c r="Q35" s="147"/>
      <c r="AG35" s="359"/>
      <c r="AH35" s="359"/>
      <c r="AI35" s="359"/>
      <c r="AY35" s="359"/>
      <c r="AZ35" s="359"/>
      <c r="BA35" s="359"/>
    </row>
    <row r="36" spans="15:53" ht="36.75" customHeight="1">
      <c r="O36" s="147"/>
      <c r="P36" s="147"/>
      <c r="Q36" s="147"/>
      <c r="AY36" s="359"/>
      <c r="AZ36" s="359"/>
      <c r="BA36" s="359"/>
    </row>
    <row r="37" spans="15:53" ht="36.75" customHeight="1">
      <c r="O37" s="147"/>
      <c r="P37" s="147"/>
      <c r="Q37" s="147"/>
      <c r="AG37" s="359"/>
      <c r="AH37" s="359"/>
      <c r="AI37" s="359"/>
      <c r="AY37" s="359"/>
      <c r="AZ37" s="359"/>
      <c r="BA37" s="359"/>
    </row>
    <row r="38" spans="15:53" ht="36.75" customHeight="1">
      <c r="O38" s="147"/>
      <c r="P38" s="147"/>
      <c r="Q38" s="147"/>
      <c r="AG38" s="359"/>
      <c r="AH38" s="359"/>
      <c r="AI38" s="359"/>
      <c r="AY38" s="359"/>
      <c r="AZ38" s="359"/>
      <c r="BA38" s="359"/>
    </row>
    <row r="39" spans="15:53" ht="36.75" customHeight="1">
      <c r="O39" s="147"/>
      <c r="P39" s="147"/>
      <c r="Q39" s="147"/>
      <c r="AG39" s="359"/>
      <c r="AH39" s="359"/>
      <c r="AI39" s="359"/>
      <c r="AY39" s="359"/>
      <c r="AZ39" s="359"/>
      <c r="BA39" s="359"/>
    </row>
    <row r="40" spans="33:53" ht="36.75" customHeight="1">
      <c r="AG40" s="359"/>
      <c r="AH40" s="359"/>
      <c r="AI40" s="359"/>
      <c r="AY40" s="359"/>
      <c r="AZ40" s="359"/>
      <c r="BA40" s="359"/>
    </row>
    <row r="41" spans="15:53" ht="36.75" customHeight="1">
      <c r="O41" s="359"/>
      <c r="P41" s="359"/>
      <c r="Q41" s="359"/>
      <c r="AG41" s="359"/>
      <c r="AH41" s="359"/>
      <c r="AI41" s="359"/>
      <c r="AY41" s="359"/>
      <c r="AZ41" s="359"/>
      <c r="BA41" s="359"/>
    </row>
    <row r="42" spans="15:53" ht="36.75" customHeight="1">
      <c r="O42" s="359"/>
      <c r="P42" s="359"/>
      <c r="Q42" s="359"/>
      <c r="AY42" s="359"/>
      <c r="AZ42" s="359"/>
      <c r="BA42" s="359"/>
    </row>
    <row r="43" spans="15:35" ht="36.75" customHeight="1">
      <c r="O43" s="359"/>
      <c r="P43" s="359"/>
      <c r="Q43" s="359"/>
      <c r="AG43" s="359"/>
      <c r="AH43" s="359"/>
      <c r="AI43" s="359"/>
    </row>
    <row r="44" spans="15:53" ht="36.75" customHeight="1">
      <c r="O44" s="359"/>
      <c r="P44" s="359"/>
      <c r="Q44" s="359"/>
      <c r="AG44" s="359"/>
      <c r="AH44" s="359"/>
      <c r="AI44" s="359"/>
      <c r="AY44" s="359"/>
      <c r="AZ44" s="359"/>
      <c r="BA44" s="359"/>
    </row>
    <row r="45" spans="15:53" ht="36.75" customHeight="1">
      <c r="O45" s="359"/>
      <c r="P45" s="359"/>
      <c r="Q45" s="359"/>
      <c r="AG45" s="359"/>
      <c r="AH45" s="359"/>
      <c r="AI45" s="359"/>
      <c r="AY45" s="359"/>
      <c r="AZ45" s="359"/>
      <c r="BA45" s="359"/>
    </row>
    <row r="46" spans="33:53" ht="36.75" customHeight="1">
      <c r="AG46" s="359"/>
      <c r="AH46" s="359"/>
      <c r="AI46" s="359"/>
      <c r="AY46" s="359"/>
      <c r="AZ46" s="359"/>
      <c r="BA46" s="359"/>
    </row>
    <row r="47" spans="15:53" ht="36.75" customHeight="1">
      <c r="O47" s="359"/>
      <c r="P47" s="359"/>
      <c r="Q47" s="359"/>
      <c r="AG47" s="359"/>
      <c r="AH47" s="359"/>
      <c r="AI47" s="359"/>
      <c r="AY47" s="359"/>
      <c r="AZ47" s="359"/>
      <c r="BA47" s="359"/>
    </row>
    <row r="48" spans="15:53" ht="36.75" customHeight="1">
      <c r="O48" s="359"/>
      <c r="P48" s="359"/>
      <c r="Q48" s="359"/>
      <c r="AG48" s="359"/>
      <c r="AH48" s="359"/>
      <c r="AI48" s="359"/>
      <c r="AY48" s="359"/>
      <c r="AZ48" s="359"/>
      <c r="BA48" s="359"/>
    </row>
    <row r="49" spans="15:53" ht="36.75" customHeight="1">
      <c r="O49" s="359"/>
      <c r="P49" s="359"/>
      <c r="Q49" s="359"/>
      <c r="AG49" s="359"/>
      <c r="AH49" s="359"/>
      <c r="AI49" s="359"/>
      <c r="AY49" s="359"/>
      <c r="AZ49" s="359"/>
      <c r="BA49" s="359"/>
    </row>
    <row r="50" spans="15:53" ht="36.75" customHeight="1">
      <c r="O50" s="359"/>
      <c r="P50" s="359"/>
      <c r="Q50" s="359"/>
      <c r="AG50" s="359"/>
      <c r="AH50" s="359"/>
      <c r="AI50" s="359"/>
      <c r="AY50" s="359"/>
      <c r="AZ50" s="359"/>
      <c r="BA50" s="359"/>
    </row>
    <row r="51" spans="15:53" ht="36.75" customHeight="1">
      <c r="O51" s="359"/>
      <c r="P51" s="359"/>
      <c r="Q51" s="359"/>
      <c r="AY51" s="359"/>
      <c r="AZ51" s="359"/>
      <c r="BA51" s="359"/>
    </row>
    <row r="52" spans="15:35" ht="36.75" customHeight="1">
      <c r="O52" s="359"/>
      <c r="P52" s="359"/>
      <c r="Q52" s="359"/>
      <c r="AG52" s="359"/>
      <c r="AH52" s="359"/>
      <c r="AI52" s="359"/>
    </row>
    <row r="53" spans="15:53" ht="36.75" customHeight="1">
      <c r="O53" s="359"/>
      <c r="P53" s="359"/>
      <c r="Q53" s="359"/>
      <c r="AG53" s="359"/>
      <c r="AH53" s="359"/>
      <c r="AI53" s="359"/>
      <c r="AY53" s="359"/>
      <c r="AZ53" s="359"/>
      <c r="BA53" s="359"/>
    </row>
    <row r="54" spans="15:53" ht="36.75" customHeight="1">
      <c r="O54" s="359"/>
      <c r="P54" s="359"/>
      <c r="Q54" s="359"/>
      <c r="AG54" s="359"/>
      <c r="AH54" s="359"/>
      <c r="AI54" s="359"/>
      <c r="AY54" s="359"/>
      <c r="AZ54" s="359"/>
      <c r="BA54" s="359"/>
    </row>
    <row r="55" spans="33:53" ht="36.75" customHeight="1">
      <c r="AG55" s="359"/>
      <c r="AH55" s="359"/>
      <c r="AI55" s="359"/>
      <c r="AY55" s="359"/>
      <c r="AZ55" s="359"/>
      <c r="BA55" s="359"/>
    </row>
    <row r="56" spans="15:53" ht="36.75" customHeight="1">
      <c r="O56" s="359"/>
      <c r="P56" s="359"/>
      <c r="Q56" s="359"/>
      <c r="AG56" s="359"/>
      <c r="AH56" s="359"/>
      <c r="AI56" s="359"/>
      <c r="AY56" s="359"/>
      <c r="AZ56" s="359"/>
      <c r="BA56" s="359"/>
    </row>
    <row r="57" spans="15:53" ht="36.75" customHeight="1">
      <c r="O57" s="359"/>
      <c r="P57" s="359"/>
      <c r="Q57" s="359"/>
      <c r="AG57" s="359"/>
      <c r="AH57" s="359"/>
      <c r="AI57" s="359"/>
      <c r="AY57" s="359"/>
      <c r="AZ57" s="359"/>
      <c r="BA57" s="359"/>
    </row>
    <row r="58" spans="15:53" ht="36.75" customHeight="1">
      <c r="O58" s="359"/>
      <c r="P58" s="359"/>
      <c r="Q58" s="359"/>
      <c r="AG58" s="359"/>
      <c r="AH58" s="359"/>
      <c r="AI58" s="359"/>
      <c r="AY58" s="359"/>
      <c r="AZ58" s="359"/>
      <c r="BA58" s="359"/>
    </row>
    <row r="59" spans="15:53" ht="36.75" customHeight="1">
      <c r="O59" s="359"/>
      <c r="P59" s="359"/>
      <c r="Q59" s="359"/>
      <c r="AG59" s="359"/>
      <c r="AH59" s="359"/>
      <c r="AI59" s="359"/>
      <c r="AY59" s="359"/>
      <c r="AZ59" s="359"/>
      <c r="BA59" s="359"/>
    </row>
    <row r="60" spans="15:53" ht="36.75" customHeight="1">
      <c r="O60" s="359"/>
      <c r="P60" s="359"/>
      <c r="Q60" s="359"/>
      <c r="AY60" s="359"/>
      <c r="AZ60" s="359"/>
      <c r="BA60" s="359"/>
    </row>
    <row r="77" spans="15:39" ht="36.75" customHeight="1">
      <c r="O77" s="359"/>
      <c r="P77" s="359"/>
      <c r="Q77" s="359"/>
      <c r="AG77" s="359"/>
      <c r="AH77" s="359"/>
      <c r="AI77" s="359"/>
      <c r="AK77" s="359"/>
      <c r="AL77" s="359"/>
      <c r="AM77" s="359"/>
    </row>
    <row r="78" spans="15:39" ht="36.75" customHeight="1">
      <c r="O78" s="359"/>
      <c r="P78" s="359"/>
      <c r="Q78" s="359"/>
      <c r="AG78" s="359"/>
      <c r="AH78" s="359"/>
      <c r="AI78" s="359"/>
      <c r="AK78" s="359"/>
      <c r="AL78" s="359"/>
      <c r="AM78" s="359"/>
    </row>
    <row r="79" spans="15:39" ht="36.75" customHeight="1">
      <c r="O79" s="359"/>
      <c r="P79" s="359"/>
      <c r="Q79" s="359"/>
      <c r="AG79" s="359"/>
      <c r="AH79" s="359"/>
      <c r="AI79" s="359"/>
      <c r="AK79" s="359"/>
      <c r="AL79" s="359"/>
      <c r="AM79" s="359"/>
    </row>
    <row r="80" spans="15:39" ht="36.75" customHeight="1">
      <c r="O80" s="359"/>
      <c r="P80" s="359"/>
      <c r="Q80" s="359"/>
      <c r="AG80" s="359"/>
      <c r="AH80" s="359"/>
      <c r="AI80" s="359"/>
      <c r="AK80" s="359"/>
      <c r="AL80" s="359"/>
      <c r="AM80" s="359"/>
    </row>
    <row r="81" spans="15:39" ht="36.75" customHeight="1">
      <c r="O81" s="359"/>
      <c r="P81" s="359"/>
      <c r="Q81" s="359"/>
      <c r="AG81" s="359"/>
      <c r="AH81" s="359"/>
      <c r="AI81" s="359"/>
      <c r="AK81" s="359"/>
      <c r="AL81" s="359"/>
      <c r="AM81" s="359"/>
    </row>
    <row r="82" spans="15:39" ht="36.75" customHeight="1">
      <c r="O82" s="359"/>
      <c r="P82" s="359"/>
      <c r="Q82" s="359"/>
      <c r="AG82" s="359"/>
      <c r="AH82" s="359"/>
      <c r="AI82" s="359"/>
      <c r="AK82" s="359"/>
      <c r="AL82" s="359"/>
      <c r="AM82" s="359"/>
    </row>
    <row r="83" spans="15:39" ht="36.75" customHeight="1">
      <c r="O83" s="359"/>
      <c r="P83" s="359"/>
      <c r="Q83" s="359"/>
      <c r="AG83" s="359"/>
      <c r="AH83" s="359"/>
      <c r="AI83" s="359"/>
      <c r="AK83" s="359"/>
      <c r="AL83" s="359"/>
      <c r="AM83" s="359"/>
    </row>
    <row r="84" spans="15:39" ht="36.75" customHeight="1">
      <c r="O84" s="359"/>
      <c r="P84" s="359"/>
      <c r="Q84" s="359"/>
      <c r="AG84" s="359"/>
      <c r="AH84" s="359"/>
      <c r="AI84" s="359"/>
      <c r="AK84" s="359"/>
      <c r="AL84" s="359"/>
      <c r="AM84" s="359"/>
    </row>
    <row r="85" spans="33:39" ht="36.75" customHeight="1">
      <c r="AG85" s="359"/>
      <c r="AH85" s="359"/>
      <c r="AI85" s="359"/>
      <c r="AK85" s="359"/>
      <c r="AL85" s="359"/>
      <c r="AM85" s="359"/>
    </row>
    <row r="86" spans="15:39" ht="36.75" customHeight="1">
      <c r="O86" s="359"/>
      <c r="P86" s="359"/>
      <c r="Q86" s="359"/>
      <c r="AG86" s="359"/>
      <c r="AH86" s="359"/>
      <c r="AI86" s="359"/>
      <c r="AK86" s="359"/>
      <c r="AL86" s="359"/>
      <c r="AM86" s="359"/>
    </row>
    <row r="87" spans="15:39" ht="36.75" customHeight="1">
      <c r="O87" s="359"/>
      <c r="P87" s="359"/>
      <c r="Q87" s="359"/>
      <c r="AG87" s="359"/>
      <c r="AH87" s="359"/>
      <c r="AI87" s="359"/>
      <c r="AK87" s="359"/>
      <c r="AL87" s="359"/>
      <c r="AM87" s="359"/>
    </row>
    <row r="88" spans="15:39" ht="36.75" customHeight="1">
      <c r="O88" s="359"/>
      <c r="P88" s="359"/>
      <c r="Q88" s="359"/>
      <c r="AG88" s="359"/>
      <c r="AH88" s="359"/>
      <c r="AI88" s="359"/>
      <c r="AK88" s="359"/>
      <c r="AL88" s="359"/>
      <c r="AM88" s="359"/>
    </row>
    <row r="89" spans="15:39" ht="36.75" customHeight="1">
      <c r="O89" s="359"/>
      <c r="P89" s="359"/>
      <c r="Q89" s="359"/>
      <c r="AG89" s="359"/>
      <c r="AH89" s="359"/>
      <c r="AI89" s="359"/>
      <c r="AK89" s="359"/>
      <c r="AL89" s="359"/>
      <c r="AM89" s="359"/>
    </row>
    <row r="90" spans="15:39" ht="36.75" customHeight="1">
      <c r="O90" s="359"/>
      <c r="P90" s="359"/>
      <c r="Q90" s="359"/>
      <c r="AG90" s="359"/>
      <c r="AH90" s="359"/>
      <c r="AI90" s="359"/>
      <c r="AK90" s="359"/>
      <c r="AL90" s="359"/>
      <c r="AM90" s="359"/>
    </row>
    <row r="91" spans="37:39" ht="36.75" customHeight="1">
      <c r="AK91" s="359"/>
      <c r="AL91" s="359"/>
      <c r="AM91" s="359"/>
    </row>
    <row r="92" spans="37:39" ht="36.75" customHeight="1">
      <c r="AK92" s="359"/>
      <c r="AL92" s="359"/>
      <c r="AM92" s="359"/>
    </row>
    <row r="93" spans="37:39" ht="36.75" customHeight="1">
      <c r="AK93" s="359"/>
      <c r="AL93" s="359"/>
      <c r="AM93" s="359"/>
    </row>
    <row r="94" spans="37:39" ht="36.75" customHeight="1">
      <c r="AK94" s="359"/>
      <c r="AL94" s="359"/>
      <c r="AM94" s="359"/>
    </row>
    <row r="95" spans="37:39" ht="36.75" customHeight="1">
      <c r="AK95" s="359"/>
      <c r="AL95" s="359"/>
      <c r="AM95" s="359"/>
    </row>
    <row r="96" spans="37:39" ht="36.75" customHeight="1">
      <c r="AK96" s="359"/>
      <c r="AL96" s="359"/>
      <c r="AM96" s="359"/>
    </row>
  </sheetData>
  <sheetProtection/>
  <mergeCells count="38">
    <mergeCell ref="AY53:BA60"/>
    <mergeCell ref="O56:Q60"/>
    <mergeCell ref="O77:Q84"/>
    <mergeCell ref="AG77:AI90"/>
    <mergeCell ref="AK77:AM96"/>
    <mergeCell ref="O86:Q90"/>
    <mergeCell ref="B24:C24"/>
    <mergeCell ref="AY26:BA33"/>
    <mergeCell ref="AG28:AI35"/>
    <mergeCell ref="AY35:BA42"/>
    <mergeCell ref="AG37:AI41"/>
    <mergeCell ref="O41:Q45"/>
    <mergeCell ref="AG43:AI50"/>
    <mergeCell ref="AY44:BA51"/>
    <mergeCell ref="O47:Q54"/>
    <mergeCell ref="AG52:AI59"/>
    <mergeCell ref="B21:C21"/>
    <mergeCell ref="B13:C13"/>
    <mergeCell ref="B14:C14"/>
    <mergeCell ref="B15:C15"/>
    <mergeCell ref="B22:C22"/>
    <mergeCell ref="B23:C23"/>
    <mergeCell ref="B5:C5"/>
    <mergeCell ref="B6:C6"/>
    <mergeCell ref="B7:C7"/>
    <mergeCell ref="B18:C18"/>
    <mergeCell ref="B19:C19"/>
    <mergeCell ref="B20:C20"/>
    <mergeCell ref="A1:B1"/>
    <mergeCell ref="C1:D1"/>
    <mergeCell ref="A2:B2"/>
    <mergeCell ref="B3:C3"/>
    <mergeCell ref="D17:P17"/>
    <mergeCell ref="B8:C8"/>
    <mergeCell ref="A10:B10"/>
    <mergeCell ref="B11:C11"/>
    <mergeCell ref="B12:C12"/>
    <mergeCell ref="B4:C4"/>
  </mergeCells>
  <conditionalFormatting sqref="AA17 X17 F2:F6 F10:F14 C2:C17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I3 H13 F12:G12 E11:H11 Y17 H5 F4:G4 I6 I4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3" r:id="rId1"/>
  <headerFooter alignWithMargins="0">
    <oddFooter>&amp;C&amp;"ＭＳ 明朝,標準"－38－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Y91"/>
  <sheetViews>
    <sheetView view="pageLayout" workbookViewId="0" topLeftCell="A57">
      <selection activeCell="U6" sqref="U6"/>
    </sheetView>
  </sheetViews>
  <sheetFormatPr defaultColWidth="2.125" defaultRowHeight="13.5" customHeight="1"/>
  <cols>
    <col min="1" max="16384" width="2.125" style="79" customWidth="1"/>
  </cols>
  <sheetData>
    <row r="3" spans="2:20" ht="13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13.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2:20" ht="13.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 ht="13.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20" ht="13.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2:20" ht="13.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2:54" ht="13.5" customHeight="1">
      <c r="B9" s="310" t="s">
        <v>56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1" t="s">
        <v>57</v>
      </c>
      <c r="Q9" s="311"/>
      <c r="R9" s="311"/>
      <c r="S9" s="311"/>
      <c r="T9" s="311"/>
      <c r="U9" s="81"/>
      <c r="V9" s="81"/>
      <c r="W9" s="81"/>
      <c r="X9" s="81"/>
      <c r="Y9" s="81"/>
      <c r="Z9" s="81"/>
      <c r="AA9" s="81"/>
      <c r="AB9" s="81"/>
      <c r="BA9" s="82"/>
      <c r="BB9" s="82"/>
    </row>
    <row r="10" spans="2:54" ht="13.5" customHeight="1"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1"/>
      <c r="Q10" s="311"/>
      <c r="R10" s="311"/>
      <c r="S10" s="311"/>
      <c r="T10" s="311"/>
      <c r="U10" s="81"/>
      <c r="V10" s="81"/>
      <c r="W10" s="81"/>
      <c r="X10" s="81"/>
      <c r="Y10" s="81"/>
      <c r="Z10" s="81"/>
      <c r="AA10" s="81"/>
      <c r="AB10" s="81"/>
      <c r="BA10" s="82"/>
      <c r="BB10" s="82"/>
    </row>
    <row r="11" spans="2:103" ht="13.5" customHeight="1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311"/>
      <c r="R11" s="311"/>
      <c r="S11" s="311"/>
      <c r="T11" s="311"/>
      <c r="U11" s="81"/>
      <c r="V11" s="81"/>
      <c r="W11" s="81"/>
      <c r="X11" s="81"/>
      <c r="Y11" s="81"/>
      <c r="Z11" s="81"/>
      <c r="AA11" s="81"/>
      <c r="AB11" s="81"/>
      <c r="BC11" s="82"/>
      <c r="BD11" s="82"/>
      <c r="BT11" s="85"/>
      <c r="BU11" s="85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</row>
    <row r="12" spans="2:103" ht="13.5" customHeight="1" thickBot="1">
      <c r="B12" s="78"/>
      <c r="C12" s="78"/>
      <c r="D12" s="78"/>
      <c r="E12" s="78"/>
      <c r="F12" s="78"/>
      <c r="G12" s="78"/>
      <c r="H12" s="78"/>
      <c r="I12" s="80"/>
      <c r="J12" s="80"/>
      <c r="K12" s="80"/>
      <c r="L12" s="80"/>
      <c r="M12" s="80"/>
      <c r="N12" s="80"/>
      <c r="O12" s="80"/>
      <c r="P12" s="80"/>
      <c r="Q12" s="80"/>
      <c r="R12" s="83"/>
      <c r="S12" s="83"/>
      <c r="T12" s="83"/>
      <c r="U12" s="83"/>
      <c r="V12" s="83"/>
      <c r="W12" s="84"/>
      <c r="X12" s="84"/>
      <c r="Y12" s="84"/>
      <c r="Z12" s="84"/>
      <c r="AA12" s="81"/>
      <c r="AB12" s="81"/>
      <c r="AC12" s="81"/>
      <c r="AD12" s="81"/>
      <c r="AE12" s="81"/>
      <c r="AF12" s="81"/>
      <c r="AG12" s="81"/>
      <c r="AH12" s="81"/>
      <c r="AI12" s="81"/>
      <c r="BJ12" s="82"/>
      <c r="BK12" s="82"/>
      <c r="BL12" s="85"/>
      <c r="BM12" s="85"/>
      <c r="BN12" s="85"/>
      <c r="BQ12" s="86"/>
      <c r="BR12" s="86"/>
      <c r="BS12" s="86"/>
      <c r="BT12" s="85"/>
      <c r="BU12" s="85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</row>
    <row r="13" spans="2:103" ht="13.5" customHeight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91"/>
      <c r="BL13" s="85"/>
      <c r="BM13" s="85"/>
      <c r="BN13" s="85"/>
      <c r="BQ13" s="92"/>
      <c r="BR13" s="92"/>
      <c r="BS13" s="92"/>
      <c r="BT13" s="85"/>
      <c r="BU13" s="85"/>
      <c r="BV13" s="93"/>
      <c r="BW13" s="93"/>
      <c r="BX13" s="93"/>
      <c r="BY13" s="93"/>
      <c r="BZ13" s="93"/>
      <c r="CA13" s="93"/>
      <c r="CB13" s="93"/>
      <c r="CC13" s="93"/>
      <c r="CD13" s="93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</row>
    <row r="14" spans="2:103" ht="13.5" customHeight="1" thickBot="1"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86"/>
      <c r="S14" s="86"/>
      <c r="T14" s="95"/>
      <c r="U14" s="95"/>
      <c r="V14" s="95"/>
      <c r="W14" s="95"/>
      <c r="X14" s="95"/>
      <c r="Y14" s="95"/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97"/>
      <c r="AQ14" s="97"/>
      <c r="AR14" s="97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98"/>
      <c r="BL14" s="85"/>
      <c r="BM14" s="85"/>
      <c r="BN14" s="85"/>
      <c r="BQ14" s="92"/>
      <c r="BR14" s="92"/>
      <c r="BS14" s="92"/>
      <c r="BT14" s="85"/>
      <c r="BU14" s="85"/>
      <c r="BV14" s="92"/>
      <c r="BW14" s="92"/>
      <c r="BX14" s="92"/>
      <c r="BY14" s="92"/>
      <c r="BZ14" s="92"/>
      <c r="CA14" s="92"/>
      <c r="CB14" s="92"/>
      <c r="CC14" s="93"/>
      <c r="CD14" s="93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2:103" ht="13.5" customHeight="1"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86"/>
      <c r="S15" s="86"/>
      <c r="T15" s="303" t="s">
        <v>17</v>
      </c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5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98"/>
      <c r="BL15" s="85"/>
      <c r="BM15" s="85"/>
      <c r="BN15" s="85"/>
      <c r="BQ15" s="85"/>
      <c r="BR15" s="85"/>
      <c r="BS15" s="85"/>
      <c r="BT15" s="85"/>
      <c r="BU15" s="85"/>
      <c r="BV15" s="92"/>
      <c r="BW15" s="92"/>
      <c r="BX15" s="92"/>
      <c r="BY15" s="92"/>
      <c r="BZ15" s="92"/>
      <c r="CA15" s="92"/>
      <c r="CB15" s="92"/>
      <c r="CC15" s="93"/>
      <c r="CD15" s="93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</row>
    <row r="16" spans="2:103" ht="13.5" customHeight="1" thickBot="1">
      <c r="B16" s="94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86"/>
      <c r="S16" s="86"/>
      <c r="T16" s="306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8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98"/>
      <c r="BL16" s="85"/>
      <c r="BM16" s="85"/>
      <c r="BN16" s="85"/>
      <c r="BQ16" s="85"/>
      <c r="BR16" s="85"/>
      <c r="BS16" s="85"/>
      <c r="BT16" s="85"/>
      <c r="BU16" s="85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2:103" s="78" customFormat="1" ht="13.5" customHeight="1"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4"/>
      <c r="BL17" s="85"/>
      <c r="BM17" s="85"/>
      <c r="BR17" s="85"/>
      <c r="BS17" s="85"/>
      <c r="BT17" s="85"/>
      <c r="BU17" s="85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2:103" s="78" customFormat="1" ht="13.5" customHeight="1" thickBot="1">
      <c r="B18" s="9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00"/>
      <c r="BL18" s="85"/>
      <c r="BM18" s="85"/>
      <c r="BR18" s="85"/>
      <c r="BS18" s="85"/>
      <c r="BT18" s="85"/>
      <c r="BU18" s="85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</row>
    <row r="19" spans="2:103" ht="13.5" customHeight="1">
      <c r="B19" s="94"/>
      <c r="C19" s="92"/>
      <c r="D19" s="92"/>
      <c r="E19" s="92"/>
      <c r="F19" s="92"/>
      <c r="G19" s="297">
        <v>1</v>
      </c>
      <c r="H19" s="298"/>
      <c r="I19" s="298"/>
      <c r="J19" s="298"/>
      <c r="K19" s="298"/>
      <c r="L19" s="298"/>
      <c r="M19" s="299"/>
      <c r="N19" s="92"/>
      <c r="O19" s="281" t="s">
        <v>61</v>
      </c>
      <c r="P19" s="282"/>
      <c r="Q19" s="283"/>
      <c r="R19" s="85"/>
      <c r="S19" s="106"/>
      <c r="T19" s="106"/>
      <c r="U19" s="106"/>
      <c r="V19" s="106"/>
      <c r="W19" s="93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290">
        <v>24</v>
      </c>
      <c r="AR19" s="291"/>
      <c r="AS19" s="291"/>
      <c r="AT19" s="291"/>
      <c r="AU19" s="291"/>
      <c r="AV19" s="291"/>
      <c r="AW19" s="292"/>
      <c r="AX19" s="86"/>
      <c r="AY19" s="281" t="s">
        <v>63</v>
      </c>
      <c r="AZ19" s="282"/>
      <c r="BA19" s="283"/>
      <c r="BB19" s="85"/>
      <c r="BG19" s="93"/>
      <c r="BH19" s="98"/>
      <c r="BL19" s="85"/>
      <c r="BM19" s="85"/>
      <c r="BR19" s="85"/>
      <c r="BS19" s="85"/>
      <c r="BT19" s="85"/>
      <c r="BU19" s="85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</row>
    <row r="20" spans="2:103" ht="13.5" customHeight="1" thickBot="1">
      <c r="B20" s="94"/>
      <c r="C20" s="92"/>
      <c r="D20" s="92"/>
      <c r="E20" s="92"/>
      <c r="F20" s="92"/>
      <c r="G20" s="300"/>
      <c r="H20" s="301"/>
      <c r="I20" s="301"/>
      <c r="J20" s="301"/>
      <c r="K20" s="301"/>
      <c r="L20" s="301"/>
      <c r="M20" s="302"/>
      <c r="N20" s="92"/>
      <c r="O20" s="284"/>
      <c r="P20" s="285"/>
      <c r="Q20" s="286"/>
      <c r="R20" s="85"/>
      <c r="S20" s="106"/>
      <c r="T20" s="106"/>
      <c r="U20" s="106"/>
      <c r="V20" s="106"/>
      <c r="W20" s="93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293"/>
      <c r="AR20" s="294"/>
      <c r="AS20" s="294"/>
      <c r="AT20" s="294"/>
      <c r="AU20" s="294"/>
      <c r="AV20" s="294"/>
      <c r="AW20" s="295"/>
      <c r="AX20" s="86"/>
      <c r="AY20" s="284"/>
      <c r="AZ20" s="285"/>
      <c r="BA20" s="286"/>
      <c r="BB20" s="85"/>
      <c r="BG20" s="93"/>
      <c r="BH20" s="101"/>
      <c r="BL20" s="85"/>
      <c r="BM20" s="85"/>
      <c r="BR20" s="85"/>
      <c r="BS20" s="85"/>
      <c r="BT20" s="85"/>
      <c r="BU20" s="85"/>
      <c r="BV20" s="92"/>
      <c r="BW20" s="92"/>
      <c r="BX20" s="85"/>
      <c r="BY20" s="85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2:103" ht="13.5" customHeight="1" thickBot="1"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284"/>
      <c r="P21" s="285"/>
      <c r="Q21" s="286"/>
      <c r="R21" s="85"/>
      <c r="S21" s="106"/>
      <c r="T21" s="106"/>
      <c r="U21" s="106"/>
      <c r="V21" s="106"/>
      <c r="W21" s="93"/>
      <c r="X21" s="86"/>
      <c r="Y21" s="290">
        <v>13</v>
      </c>
      <c r="Z21" s="291"/>
      <c r="AA21" s="291"/>
      <c r="AB21" s="291"/>
      <c r="AC21" s="291"/>
      <c r="AD21" s="291"/>
      <c r="AE21" s="292"/>
      <c r="AF21" s="86"/>
      <c r="AG21" s="281" t="s">
        <v>59</v>
      </c>
      <c r="AH21" s="282"/>
      <c r="AI21" s="283"/>
      <c r="AJ21" s="106"/>
      <c r="AK21" s="106"/>
      <c r="AL21" s="106"/>
      <c r="AM21" s="106"/>
      <c r="AN21" s="106"/>
      <c r="AP21" s="86"/>
      <c r="AQ21" s="86"/>
      <c r="AR21" s="86"/>
      <c r="AS21" s="86"/>
      <c r="AT21" s="86"/>
      <c r="AU21" s="86"/>
      <c r="AV21" s="86"/>
      <c r="AW21" s="86"/>
      <c r="AX21" s="86"/>
      <c r="AY21" s="284"/>
      <c r="AZ21" s="285"/>
      <c r="BA21" s="286"/>
      <c r="BB21" s="85"/>
      <c r="BG21" s="93"/>
      <c r="BH21" s="101"/>
      <c r="BL21" s="99"/>
      <c r="BM21" s="99"/>
      <c r="BR21" s="85"/>
      <c r="BS21" s="85"/>
      <c r="BT21" s="85"/>
      <c r="BU21" s="85"/>
      <c r="BV21" s="92"/>
      <c r="BW21" s="92"/>
      <c r="BX21" s="85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</row>
    <row r="22" spans="2:103" ht="13.5" customHeight="1" thickBot="1">
      <c r="B22" s="94"/>
      <c r="C22" s="92"/>
      <c r="D22" s="92"/>
      <c r="E22" s="92"/>
      <c r="F22" s="92"/>
      <c r="G22" s="297">
        <v>2</v>
      </c>
      <c r="H22" s="298"/>
      <c r="I22" s="298"/>
      <c r="J22" s="298"/>
      <c r="K22" s="298"/>
      <c r="L22" s="298"/>
      <c r="M22" s="299"/>
      <c r="N22" s="92"/>
      <c r="O22" s="284"/>
      <c r="P22" s="285"/>
      <c r="Q22" s="286"/>
      <c r="R22" s="85"/>
      <c r="S22" s="106"/>
      <c r="T22" s="106"/>
      <c r="U22" s="106"/>
      <c r="V22" s="106"/>
      <c r="W22" s="93"/>
      <c r="X22" s="86"/>
      <c r="Y22" s="293"/>
      <c r="Z22" s="294"/>
      <c r="AA22" s="294"/>
      <c r="AB22" s="294"/>
      <c r="AC22" s="294"/>
      <c r="AD22" s="294"/>
      <c r="AE22" s="295"/>
      <c r="AF22" s="86"/>
      <c r="AG22" s="284"/>
      <c r="AH22" s="285"/>
      <c r="AI22" s="286"/>
      <c r="AJ22" s="106"/>
      <c r="AK22" s="106"/>
      <c r="AL22" s="106"/>
      <c r="AM22" s="106"/>
      <c r="AN22" s="106"/>
      <c r="AP22" s="86"/>
      <c r="AQ22" s="290">
        <v>25</v>
      </c>
      <c r="AR22" s="291"/>
      <c r="AS22" s="291"/>
      <c r="AT22" s="291"/>
      <c r="AU22" s="291"/>
      <c r="AV22" s="291"/>
      <c r="AW22" s="292"/>
      <c r="AX22" s="86"/>
      <c r="AY22" s="284"/>
      <c r="AZ22" s="285"/>
      <c r="BA22" s="286"/>
      <c r="BB22" s="85"/>
      <c r="BG22" s="93"/>
      <c r="BH22" s="101"/>
      <c r="BL22" s="99"/>
      <c r="BM22" s="99"/>
      <c r="BR22" s="85"/>
      <c r="BS22" s="93"/>
      <c r="BT22" s="85"/>
      <c r="BU22" s="85"/>
      <c r="BV22" s="92"/>
      <c r="BW22" s="92"/>
      <c r="BX22" s="85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</row>
    <row r="23" spans="2:103" ht="13.5" customHeight="1" thickBot="1">
      <c r="B23" s="94"/>
      <c r="C23" s="92"/>
      <c r="D23" s="92"/>
      <c r="E23" s="92"/>
      <c r="F23" s="92"/>
      <c r="G23" s="300"/>
      <c r="H23" s="301"/>
      <c r="I23" s="301"/>
      <c r="J23" s="301"/>
      <c r="K23" s="301"/>
      <c r="L23" s="301"/>
      <c r="M23" s="302"/>
      <c r="N23" s="92"/>
      <c r="O23" s="284"/>
      <c r="P23" s="285"/>
      <c r="Q23" s="286"/>
      <c r="R23" s="85"/>
      <c r="S23" s="106"/>
      <c r="T23" s="106"/>
      <c r="U23" s="106"/>
      <c r="V23" s="106"/>
      <c r="W23" s="93"/>
      <c r="X23" s="86"/>
      <c r="Y23" s="86"/>
      <c r="Z23" s="86"/>
      <c r="AA23" s="86"/>
      <c r="AB23" s="86"/>
      <c r="AC23" s="86"/>
      <c r="AD23" s="86"/>
      <c r="AE23" s="86"/>
      <c r="AF23" s="86"/>
      <c r="AG23" s="284"/>
      <c r="AH23" s="285"/>
      <c r="AI23" s="286"/>
      <c r="AJ23" s="106"/>
      <c r="AK23" s="106"/>
      <c r="AL23" s="106"/>
      <c r="AM23" s="106"/>
      <c r="AN23" s="106"/>
      <c r="AP23" s="86"/>
      <c r="AQ23" s="293"/>
      <c r="AR23" s="294"/>
      <c r="AS23" s="294"/>
      <c r="AT23" s="294"/>
      <c r="AU23" s="294"/>
      <c r="AV23" s="294"/>
      <c r="AW23" s="295"/>
      <c r="AX23" s="86"/>
      <c r="AY23" s="284"/>
      <c r="AZ23" s="285"/>
      <c r="BA23" s="286"/>
      <c r="BB23" s="85"/>
      <c r="BG23" s="93"/>
      <c r="BH23" s="101"/>
      <c r="BI23" s="103"/>
      <c r="BJ23" s="86"/>
      <c r="BL23" s="99"/>
      <c r="BM23" s="99"/>
      <c r="BR23" s="85"/>
      <c r="BS23" s="93"/>
      <c r="BT23" s="85"/>
      <c r="BU23" s="85"/>
      <c r="BV23" s="92"/>
      <c r="BW23" s="92"/>
      <c r="BX23" s="85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2:103" ht="13.5" customHeight="1" thickBot="1"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84"/>
      <c r="P24" s="285"/>
      <c r="Q24" s="286"/>
      <c r="R24" s="85"/>
      <c r="S24" s="86"/>
      <c r="T24" s="86"/>
      <c r="U24" s="86"/>
      <c r="V24" s="86"/>
      <c r="W24" s="93"/>
      <c r="X24" s="86"/>
      <c r="Y24" s="290">
        <v>14</v>
      </c>
      <c r="Z24" s="291"/>
      <c r="AA24" s="291"/>
      <c r="AB24" s="291"/>
      <c r="AC24" s="291"/>
      <c r="AD24" s="291"/>
      <c r="AE24" s="292"/>
      <c r="AF24" s="86"/>
      <c r="AG24" s="284"/>
      <c r="AH24" s="285"/>
      <c r="AI24" s="286"/>
      <c r="AJ24" s="106"/>
      <c r="AK24" s="106"/>
      <c r="AL24" s="106"/>
      <c r="AM24" s="106"/>
      <c r="AN24" s="106"/>
      <c r="AP24" s="86"/>
      <c r="AQ24" s="86"/>
      <c r="AR24" s="86"/>
      <c r="AS24" s="86"/>
      <c r="AT24" s="86"/>
      <c r="AU24" s="86"/>
      <c r="AV24" s="86"/>
      <c r="AW24" s="86"/>
      <c r="AX24" s="86"/>
      <c r="AY24" s="284"/>
      <c r="AZ24" s="285"/>
      <c r="BA24" s="286"/>
      <c r="BB24" s="85"/>
      <c r="BG24" s="93"/>
      <c r="BH24" s="101"/>
      <c r="BI24" s="103"/>
      <c r="BJ24" s="86"/>
      <c r="BL24" s="99"/>
      <c r="BM24" s="99"/>
      <c r="BT24" s="85"/>
      <c r="BU24" s="85"/>
      <c r="BV24" s="92"/>
      <c r="BW24" s="92"/>
      <c r="BX24" s="85"/>
      <c r="BY24" s="92"/>
      <c r="BZ24" s="92"/>
      <c r="CA24" s="92"/>
      <c r="CB24" s="92"/>
      <c r="CC24" s="92"/>
      <c r="CD24" s="92"/>
      <c r="CE24" s="99"/>
      <c r="CF24" s="99"/>
      <c r="CG24" s="99"/>
      <c r="CH24" s="99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2:103" ht="13.5" customHeight="1" thickBot="1">
      <c r="B25" s="94"/>
      <c r="C25" s="92"/>
      <c r="D25" s="92"/>
      <c r="E25" s="92"/>
      <c r="F25" s="92"/>
      <c r="G25" s="297">
        <v>3</v>
      </c>
      <c r="H25" s="298"/>
      <c r="I25" s="298"/>
      <c r="J25" s="298"/>
      <c r="K25" s="298"/>
      <c r="L25" s="298"/>
      <c r="M25" s="299"/>
      <c r="N25" s="92"/>
      <c r="O25" s="284"/>
      <c r="P25" s="285"/>
      <c r="Q25" s="286"/>
      <c r="R25" s="85"/>
      <c r="S25" s="106"/>
      <c r="T25" s="106"/>
      <c r="U25" s="106"/>
      <c r="V25" s="106"/>
      <c r="W25" s="93"/>
      <c r="X25" s="86"/>
      <c r="Y25" s="293"/>
      <c r="Z25" s="294"/>
      <c r="AA25" s="294"/>
      <c r="AB25" s="294"/>
      <c r="AC25" s="294"/>
      <c r="AD25" s="294"/>
      <c r="AE25" s="295"/>
      <c r="AF25" s="86"/>
      <c r="AG25" s="284"/>
      <c r="AH25" s="285"/>
      <c r="AI25" s="286"/>
      <c r="AJ25" s="106"/>
      <c r="AK25" s="106"/>
      <c r="AL25" s="106"/>
      <c r="AM25" s="106"/>
      <c r="AN25" s="106"/>
      <c r="AP25" s="86"/>
      <c r="AQ25" s="290">
        <v>26</v>
      </c>
      <c r="AR25" s="291"/>
      <c r="AS25" s="291"/>
      <c r="AT25" s="291"/>
      <c r="AU25" s="291"/>
      <c r="AV25" s="291"/>
      <c r="AW25" s="292"/>
      <c r="AX25" s="86"/>
      <c r="AY25" s="284"/>
      <c r="AZ25" s="285"/>
      <c r="BA25" s="286"/>
      <c r="BB25" s="85"/>
      <c r="BG25" s="93"/>
      <c r="BH25" s="101"/>
      <c r="BI25" s="103"/>
      <c r="BJ25" s="86"/>
      <c r="BL25" s="99"/>
      <c r="BM25" s="99"/>
      <c r="BT25" s="92"/>
      <c r="BU25" s="92"/>
      <c r="BV25" s="92"/>
      <c r="BW25" s="92"/>
      <c r="BX25" s="85"/>
      <c r="BY25" s="92"/>
      <c r="BZ25" s="92"/>
      <c r="CA25" s="92"/>
      <c r="CB25" s="92"/>
      <c r="CC25" s="92"/>
      <c r="CD25" s="92"/>
      <c r="CE25" s="99"/>
      <c r="CF25" s="99"/>
      <c r="CG25" s="99"/>
      <c r="CH25" s="99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2:103" ht="13.5" customHeight="1" thickBot="1">
      <c r="B26" s="94"/>
      <c r="C26" s="92"/>
      <c r="D26" s="92"/>
      <c r="E26" s="92"/>
      <c r="F26" s="92"/>
      <c r="G26" s="300"/>
      <c r="H26" s="301"/>
      <c r="I26" s="301"/>
      <c r="J26" s="301"/>
      <c r="K26" s="301"/>
      <c r="L26" s="301"/>
      <c r="M26" s="302"/>
      <c r="N26" s="92"/>
      <c r="O26" s="287"/>
      <c r="P26" s="288"/>
      <c r="Q26" s="289"/>
      <c r="R26" s="85"/>
      <c r="S26" s="106"/>
      <c r="T26" s="106"/>
      <c r="U26" s="106"/>
      <c r="V26" s="106"/>
      <c r="W26" s="93"/>
      <c r="X26" s="86"/>
      <c r="Y26" s="86"/>
      <c r="Z26" s="86"/>
      <c r="AA26" s="86"/>
      <c r="AB26" s="86"/>
      <c r="AC26" s="86"/>
      <c r="AD26" s="86"/>
      <c r="AE26" s="86"/>
      <c r="AF26" s="86"/>
      <c r="AG26" s="284"/>
      <c r="AH26" s="285"/>
      <c r="AI26" s="286"/>
      <c r="AJ26" s="86"/>
      <c r="AK26" s="86"/>
      <c r="AL26" s="86"/>
      <c r="AM26" s="86"/>
      <c r="AN26" s="86"/>
      <c r="AP26" s="86"/>
      <c r="AQ26" s="293"/>
      <c r="AR26" s="294"/>
      <c r="AS26" s="294"/>
      <c r="AT26" s="294"/>
      <c r="AU26" s="294"/>
      <c r="AV26" s="294"/>
      <c r="AW26" s="295"/>
      <c r="AX26" s="86"/>
      <c r="AY26" s="287"/>
      <c r="AZ26" s="288"/>
      <c r="BA26" s="289"/>
      <c r="BB26" s="85"/>
      <c r="BG26" s="93"/>
      <c r="BH26" s="104"/>
      <c r="BI26" s="103"/>
      <c r="BJ26" s="86"/>
      <c r="BL26" s="85"/>
      <c r="BM26" s="92"/>
      <c r="BP26" s="93"/>
      <c r="BT26" s="92"/>
      <c r="BU26" s="92"/>
      <c r="BV26" s="92"/>
      <c r="BW26" s="92"/>
      <c r="BX26" s="85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</row>
    <row r="27" spans="2:103" ht="13.5" customHeight="1" thickBot="1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Q27" s="85"/>
      <c r="R27" s="106"/>
      <c r="S27" s="106"/>
      <c r="T27" s="106"/>
      <c r="U27" s="106"/>
      <c r="V27" s="106"/>
      <c r="W27" s="93"/>
      <c r="X27" s="86"/>
      <c r="Y27" s="290">
        <v>15</v>
      </c>
      <c r="Z27" s="291"/>
      <c r="AA27" s="291"/>
      <c r="AB27" s="291"/>
      <c r="AC27" s="291"/>
      <c r="AD27" s="291"/>
      <c r="AE27" s="292"/>
      <c r="AF27" s="86"/>
      <c r="AG27" s="284"/>
      <c r="AH27" s="285"/>
      <c r="AI27" s="286"/>
      <c r="AJ27" s="106"/>
      <c r="AK27" s="106"/>
      <c r="AL27" s="106"/>
      <c r="AM27" s="106"/>
      <c r="AN27" s="106"/>
      <c r="AP27" s="86"/>
      <c r="AQ27" s="86"/>
      <c r="AR27" s="86"/>
      <c r="AS27" s="86"/>
      <c r="AT27" s="86"/>
      <c r="AU27" s="86"/>
      <c r="AV27" s="86"/>
      <c r="AW27" s="86"/>
      <c r="AX27" s="86"/>
      <c r="BG27" s="93"/>
      <c r="BH27" s="104"/>
      <c r="BI27" s="103"/>
      <c r="BJ27" s="86"/>
      <c r="BP27" s="92"/>
      <c r="BT27" s="92"/>
      <c r="BU27" s="92"/>
      <c r="BV27" s="92"/>
      <c r="BW27" s="92"/>
      <c r="BX27" s="85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102"/>
      <c r="CN27" s="102"/>
      <c r="CO27" s="102"/>
      <c r="CP27" s="102"/>
      <c r="CQ27" s="102"/>
      <c r="CR27" s="102"/>
      <c r="CS27" s="92"/>
      <c r="CT27" s="92"/>
      <c r="CU27" s="92"/>
      <c r="CV27" s="92"/>
      <c r="CW27" s="92"/>
      <c r="CX27" s="92"/>
      <c r="CY27" s="92"/>
    </row>
    <row r="28" spans="2:103" ht="13.5" customHeight="1" thickBot="1">
      <c r="B28" s="94"/>
      <c r="C28" s="92"/>
      <c r="D28" s="92"/>
      <c r="E28" s="92"/>
      <c r="F28" s="92"/>
      <c r="G28" s="297">
        <v>4</v>
      </c>
      <c r="H28" s="298"/>
      <c r="I28" s="298"/>
      <c r="J28" s="298"/>
      <c r="K28" s="298"/>
      <c r="L28" s="298"/>
      <c r="M28" s="299"/>
      <c r="N28" s="92"/>
      <c r="O28" s="281" t="s">
        <v>228</v>
      </c>
      <c r="P28" s="282"/>
      <c r="Q28" s="283"/>
      <c r="R28" s="106"/>
      <c r="S28" s="106"/>
      <c r="T28" s="106"/>
      <c r="U28" s="106"/>
      <c r="V28" s="106"/>
      <c r="W28" s="93"/>
      <c r="X28" s="86"/>
      <c r="Y28" s="293"/>
      <c r="Z28" s="294"/>
      <c r="AA28" s="294"/>
      <c r="AB28" s="294"/>
      <c r="AC28" s="294"/>
      <c r="AD28" s="294"/>
      <c r="AE28" s="295"/>
      <c r="AF28" s="86"/>
      <c r="AG28" s="287"/>
      <c r="AH28" s="288"/>
      <c r="AI28" s="289"/>
      <c r="AJ28" s="106"/>
      <c r="AK28" s="106"/>
      <c r="AL28" s="106"/>
      <c r="AM28" s="106"/>
      <c r="AN28" s="106"/>
      <c r="AP28" s="86"/>
      <c r="AQ28" s="290">
        <v>27</v>
      </c>
      <c r="AR28" s="291"/>
      <c r="AS28" s="291"/>
      <c r="AT28" s="291"/>
      <c r="AU28" s="291"/>
      <c r="AV28" s="291"/>
      <c r="AW28" s="292"/>
      <c r="AX28" s="86"/>
      <c r="AY28" s="281" t="s">
        <v>64</v>
      </c>
      <c r="AZ28" s="282"/>
      <c r="BA28" s="283"/>
      <c r="BG28" s="93"/>
      <c r="BH28" s="104"/>
      <c r="BI28" s="103"/>
      <c r="BJ28" s="86"/>
      <c r="BP28" s="92"/>
      <c r="BT28" s="92"/>
      <c r="BU28" s="92"/>
      <c r="BV28" s="92"/>
      <c r="BW28" s="92"/>
      <c r="BX28" s="85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102"/>
      <c r="CN28" s="102"/>
      <c r="CO28" s="102"/>
      <c r="CP28" s="102"/>
      <c r="CQ28" s="102"/>
      <c r="CR28" s="102"/>
      <c r="CS28" s="92"/>
      <c r="CT28" s="92"/>
      <c r="CU28" s="92"/>
      <c r="CV28" s="92"/>
      <c r="CW28" s="92"/>
      <c r="CX28" s="92"/>
      <c r="CY28" s="92"/>
    </row>
    <row r="29" spans="2:103" ht="13.5" customHeight="1" thickBot="1">
      <c r="B29" s="94"/>
      <c r="C29" s="92"/>
      <c r="D29" s="92"/>
      <c r="E29" s="92"/>
      <c r="F29" s="92"/>
      <c r="G29" s="300"/>
      <c r="H29" s="301"/>
      <c r="I29" s="301"/>
      <c r="J29" s="301"/>
      <c r="K29" s="301"/>
      <c r="L29" s="301"/>
      <c r="M29" s="302"/>
      <c r="N29" s="92"/>
      <c r="O29" s="284"/>
      <c r="P29" s="285"/>
      <c r="Q29" s="286"/>
      <c r="R29" s="106"/>
      <c r="S29" s="106"/>
      <c r="T29" s="106"/>
      <c r="U29" s="106"/>
      <c r="V29" s="106"/>
      <c r="W29" s="93"/>
      <c r="X29" s="86"/>
      <c r="Y29" s="86"/>
      <c r="Z29" s="86"/>
      <c r="AA29" s="86"/>
      <c r="AB29" s="86"/>
      <c r="AC29" s="86"/>
      <c r="AD29" s="86"/>
      <c r="AE29" s="86"/>
      <c r="AF29" s="86"/>
      <c r="AG29" s="85"/>
      <c r="AH29" s="85"/>
      <c r="AI29" s="106"/>
      <c r="AJ29" s="106"/>
      <c r="AK29" s="106"/>
      <c r="AL29" s="106"/>
      <c r="AM29" s="106"/>
      <c r="AN29" s="106"/>
      <c r="AP29" s="86"/>
      <c r="AQ29" s="293"/>
      <c r="AR29" s="294"/>
      <c r="AS29" s="294"/>
      <c r="AT29" s="294"/>
      <c r="AU29" s="294"/>
      <c r="AV29" s="294"/>
      <c r="AW29" s="295"/>
      <c r="AX29" s="86"/>
      <c r="AY29" s="284"/>
      <c r="AZ29" s="285"/>
      <c r="BA29" s="286"/>
      <c r="BG29" s="93"/>
      <c r="BH29" s="104"/>
      <c r="BI29" s="103"/>
      <c r="BJ29" s="86"/>
      <c r="BP29" s="102"/>
      <c r="BT29" s="92"/>
      <c r="BU29" s="92"/>
      <c r="BV29" s="92"/>
      <c r="BW29" s="92"/>
      <c r="BX29" s="85"/>
      <c r="BY29" s="85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</row>
    <row r="30" spans="2:103" ht="13.5" customHeight="1" thickBot="1">
      <c r="B30" s="10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284"/>
      <c r="P30" s="285"/>
      <c r="Q30" s="286"/>
      <c r="R30" s="92"/>
      <c r="S30" s="92"/>
      <c r="T30" s="92"/>
      <c r="U30" s="92"/>
      <c r="V30" s="92"/>
      <c r="W30" s="92"/>
      <c r="X30" s="86"/>
      <c r="Y30" s="290">
        <v>16</v>
      </c>
      <c r="Z30" s="291"/>
      <c r="AA30" s="291"/>
      <c r="AB30" s="291"/>
      <c r="AC30" s="291"/>
      <c r="AD30" s="291"/>
      <c r="AE30" s="292"/>
      <c r="AF30" s="86"/>
      <c r="AG30" s="281" t="s">
        <v>60</v>
      </c>
      <c r="AH30" s="282"/>
      <c r="AI30" s="283"/>
      <c r="AJ30" s="106"/>
      <c r="AK30" s="106"/>
      <c r="AL30" s="106"/>
      <c r="AM30" s="106"/>
      <c r="AN30" s="106"/>
      <c r="AP30" s="86"/>
      <c r="AQ30" s="86"/>
      <c r="AR30" s="86"/>
      <c r="AS30" s="86"/>
      <c r="AT30" s="86"/>
      <c r="AU30" s="86"/>
      <c r="AV30" s="86"/>
      <c r="AW30" s="86"/>
      <c r="AX30" s="86"/>
      <c r="AY30" s="284"/>
      <c r="AZ30" s="285"/>
      <c r="BA30" s="286"/>
      <c r="BC30" s="92"/>
      <c r="BD30" s="92"/>
      <c r="BE30" s="92"/>
      <c r="BF30" s="92"/>
      <c r="BG30" s="92"/>
      <c r="BH30" s="92"/>
      <c r="BI30" s="103"/>
      <c r="BJ30" s="86"/>
      <c r="BT30" s="92"/>
      <c r="BU30" s="92"/>
      <c r="BV30" s="92"/>
      <c r="BW30" s="92"/>
      <c r="BX30" s="85"/>
      <c r="BY30" s="85"/>
      <c r="BZ30" s="92"/>
      <c r="CA30" s="92"/>
      <c r="CB30" s="131"/>
      <c r="CC30" s="131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85"/>
      <c r="CW30" s="85"/>
      <c r="CX30" s="92"/>
      <c r="CY30" s="92"/>
    </row>
    <row r="31" spans="2:103" ht="13.5" customHeight="1" thickBot="1">
      <c r="B31" s="103"/>
      <c r="C31" s="86"/>
      <c r="D31" s="86"/>
      <c r="E31" s="86"/>
      <c r="F31" s="86"/>
      <c r="G31" s="290">
        <v>5</v>
      </c>
      <c r="H31" s="291"/>
      <c r="I31" s="291"/>
      <c r="J31" s="291"/>
      <c r="K31" s="291"/>
      <c r="L31" s="291"/>
      <c r="M31" s="292"/>
      <c r="N31" s="86"/>
      <c r="O31" s="284"/>
      <c r="P31" s="285"/>
      <c r="Q31" s="286"/>
      <c r="R31" s="106"/>
      <c r="S31" s="106"/>
      <c r="T31" s="106"/>
      <c r="U31" s="106"/>
      <c r="V31" s="106"/>
      <c r="W31" s="92"/>
      <c r="X31" s="86"/>
      <c r="Y31" s="293"/>
      <c r="Z31" s="294"/>
      <c r="AA31" s="294"/>
      <c r="AB31" s="294"/>
      <c r="AC31" s="294"/>
      <c r="AD31" s="294"/>
      <c r="AE31" s="295"/>
      <c r="AF31" s="86"/>
      <c r="AG31" s="284"/>
      <c r="AH31" s="285"/>
      <c r="AI31" s="286"/>
      <c r="AJ31" s="106"/>
      <c r="AK31" s="106"/>
      <c r="AL31" s="106"/>
      <c r="AM31" s="106"/>
      <c r="AN31" s="106"/>
      <c r="AP31" s="86"/>
      <c r="AQ31" s="290">
        <v>28</v>
      </c>
      <c r="AR31" s="291"/>
      <c r="AS31" s="291"/>
      <c r="AT31" s="291"/>
      <c r="AU31" s="291"/>
      <c r="AV31" s="291"/>
      <c r="AW31" s="292"/>
      <c r="AX31" s="86"/>
      <c r="AY31" s="284"/>
      <c r="AZ31" s="285"/>
      <c r="BA31" s="286"/>
      <c r="BC31" s="102"/>
      <c r="BD31" s="102"/>
      <c r="BE31" s="92"/>
      <c r="BF31" s="92"/>
      <c r="BG31" s="92"/>
      <c r="BH31" s="86"/>
      <c r="BI31" s="103"/>
      <c r="BJ31" s="86"/>
      <c r="BT31" s="92"/>
      <c r="BU31" s="92"/>
      <c r="BV31" s="92"/>
      <c r="BW31" s="92"/>
      <c r="BX31" s="92"/>
      <c r="BY31" s="92"/>
      <c r="BZ31" s="92"/>
      <c r="CA31" s="92"/>
      <c r="CB31" s="131"/>
      <c r="CC31" s="131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85"/>
      <c r="CW31" s="85"/>
      <c r="CX31" s="92"/>
      <c r="CY31" s="92"/>
    </row>
    <row r="32" spans="2:103" ht="13.5" customHeight="1" thickBot="1">
      <c r="B32" s="103"/>
      <c r="C32" s="86"/>
      <c r="D32" s="86"/>
      <c r="E32" s="86"/>
      <c r="F32" s="86"/>
      <c r="G32" s="293"/>
      <c r="H32" s="294"/>
      <c r="I32" s="294"/>
      <c r="J32" s="294"/>
      <c r="K32" s="294"/>
      <c r="L32" s="294"/>
      <c r="M32" s="295"/>
      <c r="N32" s="86"/>
      <c r="O32" s="284"/>
      <c r="P32" s="285"/>
      <c r="Q32" s="286"/>
      <c r="R32" s="106"/>
      <c r="S32" s="106"/>
      <c r="T32" s="106"/>
      <c r="U32" s="106"/>
      <c r="V32" s="106"/>
      <c r="W32" s="92"/>
      <c r="X32" s="86"/>
      <c r="Y32" s="86"/>
      <c r="Z32" s="86"/>
      <c r="AA32" s="86"/>
      <c r="AB32" s="86"/>
      <c r="AC32" s="86"/>
      <c r="AD32" s="86"/>
      <c r="AE32" s="86"/>
      <c r="AF32" s="86"/>
      <c r="AG32" s="284"/>
      <c r="AH32" s="285"/>
      <c r="AI32" s="286"/>
      <c r="AL32" s="92"/>
      <c r="AN32" s="86"/>
      <c r="AO32" s="86"/>
      <c r="AP32" s="86"/>
      <c r="AQ32" s="293"/>
      <c r="AR32" s="294"/>
      <c r="AS32" s="294"/>
      <c r="AT32" s="294"/>
      <c r="AU32" s="294"/>
      <c r="AV32" s="294"/>
      <c r="AW32" s="295"/>
      <c r="AX32" s="86"/>
      <c r="AY32" s="287"/>
      <c r="AZ32" s="288"/>
      <c r="BA32" s="289"/>
      <c r="BC32" s="102"/>
      <c r="BD32" s="102"/>
      <c r="BE32" s="92"/>
      <c r="BF32" s="92"/>
      <c r="BG32" s="92"/>
      <c r="BH32" s="104"/>
      <c r="BI32" s="103"/>
      <c r="BT32" s="92"/>
      <c r="BU32" s="92"/>
      <c r="BV32" s="92"/>
      <c r="BW32" s="92"/>
      <c r="BX32" s="92"/>
      <c r="BY32" s="92"/>
      <c r="BZ32" s="92"/>
      <c r="CA32" s="92"/>
      <c r="CB32" s="131"/>
      <c r="CC32" s="131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85"/>
      <c r="CW32" s="85"/>
      <c r="CX32" s="92"/>
      <c r="CY32" s="92"/>
    </row>
    <row r="33" spans="2:103" ht="13.5" customHeight="1" thickBot="1">
      <c r="B33" s="10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284"/>
      <c r="P33" s="285"/>
      <c r="Q33" s="286"/>
      <c r="R33" s="106"/>
      <c r="S33" s="106"/>
      <c r="T33" s="106"/>
      <c r="U33" s="106"/>
      <c r="V33" s="106"/>
      <c r="W33" s="92"/>
      <c r="X33" s="86"/>
      <c r="Y33" s="290">
        <v>17</v>
      </c>
      <c r="Z33" s="291"/>
      <c r="AA33" s="291"/>
      <c r="AB33" s="291"/>
      <c r="AC33" s="291"/>
      <c r="AD33" s="291"/>
      <c r="AE33" s="292"/>
      <c r="AF33" s="86"/>
      <c r="AG33" s="284"/>
      <c r="AH33" s="285"/>
      <c r="AI33" s="286"/>
      <c r="AJ33" s="105"/>
      <c r="AK33" s="105"/>
      <c r="AL33" s="105"/>
      <c r="AP33" s="86"/>
      <c r="AQ33" s="86"/>
      <c r="AR33" s="86"/>
      <c r="AS33" s="86"/>
      <c r="AT33" s="86"/>
      <c r="AU33" s="86"/>
      <c r="AV33" s="86"/>
      <c r="AW33" s="86"/>
      <c r="AX33" s="86"/>
      <c r="BC33" s="92"/>
      <c r="BD33" s="92"/>
      <c r="BE33" s="92"/>
      <c r="BF33" s="92"/>
      <c r="BG33" s="92"/>
      <c r="BH33" s="104"/>
      <c r="BI33" s="103"/>
      <c r="BT33" s="92"/>
      <c r="BU33" s="92"/>
      <c r="BV33" s="92"/>
      <c r="BW33" s="92"/>
      <c r="BX33" s="85"/>
      <c r="BY33" s="85"/>
      <c r="BZ33" s="92"/>
      <c r="CA33" s="92"/>
      <c r="CB33" s="131"/>
      <c r="CC33" s="131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85"/>
      <c r="CW33" s="85"/>
      <c r="CX33" s="92"/>
      <c r="CY33" s="92"/>
    </row>
    <row r="34" spans="2:103" ht="13.5" customHeight="1" thickBot="1">
      <c r="B34" s="103"/>
      <c r="C34" s="86"/>
      <c r="D34" s="86"/>
      <c r="E34" s="86"/>
      <c r="F34" s="86"/>
      <c r="G34" s="290">
        <v>6</v>
      </c>
      <c r="H34" s="291"/>
      <c r="I34" s="291"/>
      <c r="J34" s="291"/>
      <c r="K34" s="291"/>
      <c r="L34" s="291"/>
      <c r="M34" s="292"/>
      <c r="N34" s="86"/>
      <c r="O34" s="284"/>
      <c r="P34" s="285"/>
      <c r="Q34" s="286"/>
      <c r="S34" s="106"/>
      <c r="T34" s="106"/>
      <c r="U34" s="106"/>
      <c r="V34" s="106"/>
      <c r="W34" s="99"/>
      <c r="X34" s="86"/>
      <c r="Y34" s="293"/>
      <c r="Z34" s="294"/>
      <c r="AA34" s="294"/>
      <c r="AB34" s="294"/>
      <c r="AC34" s="294"/>
      <c r="AD34" s="294"/>
      <c r="AE34" s="295"/>
      <c r="AF34" s="86"/>
      <c r="AG34" s="284"/>
      <c r="AH34" s="285"/>
      <c r="AI34" s="286"/>
      <c r="AJ34" s="105"/>
      <c r="AK34" s="105"/>
      <c r="AL34" s="105"/>
      <c r="AP34" s="86"/>
      <c r="AQ34" s="290">
        <v>29</v>
      </c>
      <c r="AR34" s="291"/>
      <c r="AS34" s="291"/>
      <c r="AT34" s="291"/>
      <c r="AU34" s="291"/>
      <c r="AV34" s="291"/>
      <c r="AW34" s="292"/>
      <c r="AX34" s="86"/>
      <c r="AY34" s="281" t="s">
        <v>65</v>
      </c>
      <c r="AZ34" s="282"/>
      <c r="BA34" s="283"/>
      <c r="BC34" s="99"/>
      <c r="BD34" s="99"/>
      <c r="BE34" s="99"/>
      <c r="BF34" s="99"/>
      <c r="BG34" s="99"/>
      <c r="BH34" s="104"/>
      <c r="BI34" s="103"/>
      <c r="BT34" s="92"/>
      <c r="BU34" s="92"/>
      <c r="BV34" s="92"/>
      <c r="BW34" s="92"/>
      <c r="BX34" s="85"/>
      <c r="BY34" s="85"/>
      <c r="BZ34" s="92"/>
      <c r="CA34" s="92"/>
      <c r="CB34" s="131"/>
      <c r="CC34" s="131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85"/>
      <c r="CW34" s="85"/>
      <c r="CX34" s="92"/>
      <c r="CY34" s="92"/>
    </row>
    <row r="35" spans="2:103" ht="13.5" customHeight="1" thickBot="1">
      <c r="B35" s="103"/>
      <c r="C35" s="86"/>
      <c r="D35" s="86"/>
      <c r="E35" s="86"/>
      <c r="F35" s="86"/>
      <c r="G35" s="293"/>
      <c r="H35" s="294"/>
      <c r="I35" s="294"/>
      <c r="J35" s="294"/>
      <c r="K35" s="294"/>
      <c r="L35" s="294"/>
      <c r="M35" s="295"/>
      <c r="N35" s="86"/>
      <c r="O35" s="287"/>
      <c r="P35" s="288"/>
      <c r="Q35" s="289"/>
      <c r="S35" s="106"/>
      <c r="T35" s="106"/>
      <c r="U35" s="106"/>
      <c r="V35" s="106"/>
      <c r="W35" s="99"/>
      <c r="X35" s="86"/>
      <c r="Y35" s="86"/>
      <c r="Z35" s="86"/>
      <c r="AA35" s="86"/>
      <c r="AB35" s="86"/>
      <c r="AC35" s="86"/>
      <c r="AD35" s="86"/>
      <c r="AE35" s="86"/>
      <c r="AF35" s="86"/>
      <c r="AG35" s="284"/>
      <c r="AH35" s="285"/>
      <c r="AI35" s="286"/>
      <c r="AP35" s="86"/>
      <c r="AQ35" s="293"/>
      <c r="AR35" s="294"/>
      <c r="AS35" s="294"/>
      <c r="AT35" s="294"/>
      <c r="AU35" s="294"/>
      <c r="AV35" s="294"/>
      <c r="AW35" s="295"/>
      <c r="AX35" s="86"/>
      <c r="AY35" s="284"/>
      <c r="AZ35" s="285"/>
      <c r="BA35" s="286"/>
      <c r="BC35" s="99"/>
      <c r="BD35" s="99"/>
      <c r="BE35" s="99"/>
      <c r="BF35" s="99"/>
      <c r="BG35" s="99"/>
      <c r="BH35" s="101"/>
      <c r="BI35" s="103"/>
      <c r="BK35" s="106"/>
      <c r="BL35" s="92"/>
      <c r="BM35" s="92"/>
      <c r="BT35" s="92"/>
      <c r="BU35" s="92"/>
      <c r="BV35" s="92"/>
      <c r="BW35" s="92"/>
      <c r="BX35" s="85"/>
      <c r="BY35" s="85"/>
      <c r="BZ35" s="92"/>
      <c r="CA35" s="92"/>
      <c r="CB35" s="131"/>
      <c r="CC35" s="131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85"/>
      <c r="CW35" s="85"/>
      <c r="CX35" s="92"/>
      <c r="CY35" s="92"/>
    </row>
    <row r="36" spans="2:103" ht="13.5" customHeight="1" thickBot="1">
      <c r="B36" s="10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Q36" s="85"/>
      <c r="S36" s="86"/>
      <c r="T36" s="86"/>
      <c r="U36" s="86"/>
      <c r="V36" s="86"/>
      <c r="W36" s="93"/>
      <c r="X36" s="86"/>
      <c r="Y36" s="290">
        <v>18</v>
      </c>
      <c r="Z36" s="291"/>
      <c r="AA36" s="291"/>
      <c r="AB36" s="291"/>
      <c r="AC36" s="291"/>
      <c r="AD36" s="291"/>
      <c r="AE36" s="292"/>
      <c r="AF36" s="86"/>
      <c r="AG36" s="284"/>
      <c r="AH36" s="285"/>
      <c r="AI36" s="286"/>
      <c r="AJ36" s="85"/>
      <c r="AP36" s="86"/>
      <c r="AQ36" s="86"/>
      <c r="AR36" s="86"/>
      <c r="AS36" s="86"/>
      <c r="AT36" s="86"/>
      <c r="AU36" s="86"/>
      <c r="AV36" s="86"/>
      <c r="AW36" s="86"/>
      <c r="AX36" s="86"/>
      <c r="AY36" s="284"/>
      <c r="AZ36" s="285"/>
      <c r="BA36" s="286"/>
      <c r="BC36" s="93"/>
      <c r="BD36" s="93"/>
      <c r="BE36" s="93"/>
      <c r="BF36" s="93"/>
      <c r="BG36" s="93"/>
      <c r="BH36" s="101"/>
      <c r="BI36" s="103"/>
      <c r="BK36" s="106"/>
      <c r="BL36" s="92"/>
      <c r="BM36" s="92"/>
      <c r="BT36" s="92"/>
      <c r="BU36" s="92"/>
      <c r="BV36" s="92"/>
      <c r="BW36" s="92"/>
      <c r="BX36" s="85"/>
      <c r="BY36" s="85"/>
      <c r="BZ36" s="92"/>
      <c r="CA36" s="92"/>
      <c r="CB36" s="131"/>
      <c r="CC36" s="131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85"/>
      <c r="CW36" s="85"/>
      <c r="CX36" s="92"/>
      <c r="CY36" s="92"/>
    </row>
    <row r="37" spans="2:103" ht="13.5" customHeight="1" thickBot="1">
      <c r="B37" s="103"/>
      <c r="C37" s="86"/>
      <c r="D37" s="86"/>
      <c r="E37" s="86"/>
      <c r="F37" s="86"/>
      <c r="G37" s="290">
        <v>7</v>
      </c>
      <c r="H37" s="291"/>
      <c r="I37" s="291"/>
      <c r="J37" s="291"/>
      <c r="K37" s="291"/>
      <c r="L37" s="291"/>
      <c r="M37" s="292"/>
      <c r="N37" s="86"/>
      <c r="O37" s="281" t="s">
        <v>229</v>
      </c>
      <c r="P37" s="282"/>
      <c r="Q37" s="283"/>
      <c r="S37" s="106"/>
      <c r="T37" s="106"/>
      <c r="U37" s="106"/>
      <c r="V37" s="106"/>
      <c r="W37" s="93"/>
      <c r="X37" s="86"/>
      <c r="Y37" s="293"/>
      <c r="Z37" s="294"/>
      <c r="AA37" s="294"/>
      <c r="AB37" s="294"/>
      <c r="AC37" s="294"/>
      <c r="AD37" s="294"/>
      <c r="AE37" s="295"/>
      <c r="AF37" s="86"/>
      <c r="AG37" s="287"/>
      <c r="AH37" s="288"/>
      <c r="AI37" s="289"/>
      <c r="AJ37" s="85"/>
      <c r="AP37" s="86"/>
      <c r="AQ37" s="290">
        <v>30</v>
      </c>
      <c r="AR37" s="291"/>
      <c r="AS37" s="291"/>
      <c r="AT37" s="291"/>
      <c r="AU37" s="291"/>
      <c r="AV37" s="291"/>
      <c r="AW37" s="292"/>
      <c r="AX37" s="86"/>
      <c r="AY37" s="284"/>
      <c r="AZ37" s="285"/>
      <c r="BA37" s="286"/>
      <c r="BC37" s="93"/>
      <c r="BD37" s="93"/>
      <c r="BE37" s="93"/>
      <c r="BF37" s="93"/>
      <c r="BG37" s="93"/>
      <c r="BH37" s="101"/>
      <c r="BI37" s="103"/>
      <c r="BK37" s="106"/>
      <c r="BL37" s="92"/>
      <c r="BM37" s="92"/>
      <c r="BT37" s="92"/>
      <c r="BU37" s="92"/>
      <c r="BV37" s="92"/>
      <c r="BW37" s="92"/>
      <c r="BX37" s="85"/>
      <c r="BY37" s="85"/>
      <c r="BZ37" s="92"/>
      <c r="CA37" s="92"/>
      <c r="CB37" s="131"/>
      <c r="CC37" s="131"/>
      <c r="CD37" s="92"/>
      <c r="CE37" s="92"/>
      <c r="CF37" s="92"/>
      <c r="CG37" s="92"/>
      <c r="CH37" s="92"/>
      <c r="CI37" s="99"/>
      <c r="CJ37" s="99"/>
      <c r="CK37" s="99"/>
      <c r="CL37" s="99"/>
      <c r="CM37" s="92"/>
      <c r="CN37" s="92"/>
      <c r="CO37" s="92"/>
      <c r="CP37" s="92"/>
      <c r="CQ37" s="92"/>
      <c r="CR37" s="92"/>
      <c r="CS37" s="92"/>
      <c r="CT37" s="92"/>
      <c r="CU37" s="92"/>
      <c r="CV37" s="85"/>
      <c r="CW37" s="85"/>
      <c r="CX37" s="92"/>
      <c r="CY37" s="92"/>
    </row>
    <row r="38" spans="2:103" ht="13.5" customHeight="1" thickBot="1">
      <c r="B38" s="103"/>
      <c r="C38" s="86"/>
      <c r="D38" s="86"/>
      <c r="E38" s="86"/>
      <c r="F38" s="86"/>
      <c r="G38" s="293"/>
      <c r="H38" s="294"/>
      <c r="I38" s="294"/>
      <c r="J38" s="294"/>
      <c r="K38" s="294"/>
      <c r="L38" s="294"/>
      <c r="M38" s="295"/>
      <c r="N38" s="86"/>
      <c r="O38" s="284"/>
      <c r="P38" s="285"/>
      <c r="Q38" s="286"/>
      <c r="S38" s="106"/>
      <c r="T38" s="106"/>
      <c r="U38" s="106"/>
      <c r="V38" s="106"/>
      <c r="W38" s="93"/>
      <c r="X38" s="86"/>
      <c r="Y38" s="86"/>
      <c r="Z38" s="86"/>
      <c r="AA38" s="86"/>
      <c r="AB38" s="86"/>
      <c r="AC38" s="86"/>
      <c r="AD38" s="86"/>
      <c r="AE38" s="86"/>
      <c r="AF38" s="86"/>
      <c r="AJ38" s="85"/>
      <c r="AP38" s="86"/>
      <c r="AQ38" s="293"/>
      <c r="AR38" s="294"/>
      <c r="AS38" s="294"/>
      <c r="AT38" s="294"/>
      <c r="AU38" s="294"/>
      <c r="AV38" s="294"/>
      <c r="AW38" s="295"/>
      <c r="AX38" s="86"/>
      <c r="AY38" s="284"/>
      <c r="AZ38" s="285"/>
      <c r="BA38" s="286"/>
      <c r="BC38" s="93"/>
      <c r="BD38" s="93"/>
      <c r="BE38" s="93"/>
      <c r="BF38" s="93"/>
      <c r="BG38" s="93"/>
      <c r="BH38" s="104"/>
      <c r="BI38" s="103"/>
      <c r="BK38" s="106"/>
      <c r="BL38" s="92"/>
      <c r="BM38" s="92"/>
      <c r="BP38" s="85"/>
      <c r="BT38" s="92"/>
      <c r="BU38" s="92"/>
      <c r="BV38" s="92"/>
      <c r="BW38" s="92"/>
      <c r="BX38" s="85"/>
      <c r="BY38" s="85"/>
      <c r="BZ38" s="92"/>
      <c r="CA38" s="92"/>
      <c r="CB38" s="92"/>
      <c r="CC38" s="92"/>
      <c r="CD38" s="92"/>
      <c r="CE38" s="92"/>
      <c r="CF38" s="92"/>
      <c r="CG38" s="92"/>
      <c r="CH38" s="92"/>
      <c r="CI38" s="99"/>
      <c r="CJ38" s="99"/>
      <c r="CK38" s="99"/>
      <c r="CL38" s="99"/>
      <c r="CM38" s="99"/>
      <c r="CN38" s="99"/>
      <c r="CO38" s="99"/>
      <c r="CP38" s="99"/>
      <c r="CQ38" s="99"/>
      <c r="CR38" s="92"/>
      <c r="CS38" s="92"/>
      <c r="CT38" s="92"/>
      <c r="CU38" s="92"/>
      <c r="CV38" s="85"/>
      <c r="CW38" s="85"/>
      <c r="CX38" s="92"/>
      <c r="CY38" s="92"/>
    </row>
    <row r="39" spans="2:103" ht="13.5" customHeight="1" thickBot="1">
      <c r="B39" s="10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284"/>
      <c r="P39" s="285"/>
      <c r="Q39" s="286"/>
      <c r="S39" s="106"/>
      <c r="T39" s="106"/>
      <c r="U39" s="106"/>
      <c r="V39" s="106"/>
      <c r="W39" s="93"/>
      <c r="X39" s="86"/>
      <c r="Y39" s="290">
        <v>19</v>
      </c>
      <c r="Z39" s="291"/>
      <c r="AA39" s="291"/>
      <c r="AB39" s="291"/>
      <c r="AC39" s="291"/>
      <c r="AD39" s="291"/>
      <c r="AE39" s="292"/>
      <c r="AF39" s="86"/>
      <c r="AG39" s="281" t="s">
        <v>62</v>
      </c>
      <c r="AH39" s="282"/>
      <c r="AI39" s="283"/>
      <c r="AJ39" s="85"/>
      <c r="AP39" s="86"/>
      <c r="AQ39" s="86"/>
      <c r="AR39" s="86"/>
      <c r="AS39" s="86"/>
      <c r="AT39" s="86"/>
      <c r="AU39" s="86"/>
      <c r="AV39" s="86"/>
      <c r="AW39" s="86"/>
      <c r="AX39" s="86"/>
      <c r="AY39" s="284"/>
      <c r="AZ39" s="285"/>
      <c r="BA39" s="286"/>
      <c r="BC39" s="93"/>
      <c r="BD39" s="93"/>
      <c r="BE39" s="93"/>
      <c r="BF39" s="93"/>
      <c r="BG39" s="93"/>
      <c r="BH39" s="104"/>
      <c r="BI39" s="103"/>
      <c r="BL39" s="92"/>
      <c r="BM39" s="92"/>
      <c r="BP39" s="92"/>
      <c r="BT39" s="92"/>
      <c r="BU39" s="92"/>
      <c r="BV39" s="92"/>
      <c r="BW39" s="92"/>
      <c r="BX39" s="85"/>
      <c r="BY39" s="85"/>
      <c r="BZ39" s="92"/>
      <c r="CA39" s="92"/>
      <c r="CB39" s="92"/>
      <c r="CC39" s="92"/>
      <c r="CD39" s="92"/>
      <c r="CE39" s="92"/>
      <c r="CF39" s="92"/>
      <c r="CG39" s="92"/>
      <c r="CH39" s="92"/>
      <c r="CI39" s="93"/>
      <c r="CJ39" s="93"/>
      <c r="CK39" s="93"/>
      <c r="CL39" s="93"/>
      <c r="CM39" s="93"/>
      <c r="CN39" s="93"/>
      <c r="CO39" s="93"/>
      <c r="CP39" s="93"/>
      <c r="CQ39" s="93"/>
      <c r="CR39" s="92"/>
      <c r="CS39" s="92"/>
      <c r="CT39" s="92"/>
      <c r="CU39" s="92"/>
      <c r="CV39" s="85"/>
      <c r="CW39" s="85"/>
      <c r="CX39" s="92"/>
      <c r="CY39" s="92"/>
    </row>
    <row r="40" spans="2:103" ht="13.5" customHeight="1" thickBot="1">
      <c r="B40" s="103"/>
      <c r="C40" s="86"/>
      <c r="D40" s="86"/>
      <c r="E40" s="86"/>
      <c r="F40" s="86"/>
      <c r="G40" s="290">
        <v>8</v>
      </c>
      <c r="H40" s="291"/>
      <c r="I40" s="291"/>
      <c r="J40" s="291"/>
      <c r="K40" s="291"/>
      <c r="L40" s="291"/>
      <c r="M40" s="292"/>
      <c r="N40" s="86"/>
      <c r="O40" s="284"/>
      <c r="P40" s="285"/>
      <c r="Q40" s="286"/>
      <c r="S40" s="106"/>
      <c r="T40" s="106"/>
      <c r="U40" s="106"/>
      <c r="V40" s="106"/>
      <c r="W40" s="93"/>
      <c r="X40" s="86"/>
      <c r="Y40" s="293"/>
      <c r="Z40" s="294"/>
      <c r="AA40" s="294"/>
      <c r="AB40" s="294"/>
      <c r="AC40" s="294"/>
      <c r="AD40" s="294"/>
      <c r="AE40" s="295"/>
      <c r="AF40" s="86"/>
      <c r="AG40" s="284"/>
      <c r="AH40" s="285"/>
      <c r="AI40" s="286"/>
      <c r="AJ40" s="85"/>
      <c r="AP40" s="86"/>
      <c r="AQ40" s="290">
        <v>31</v>
      </c>
      <c r="AR40" s="291"/>
      <c r="AS40" s="291"/>
      <c r="AT40" s="291"/>
      <c r="AU40" s="291"/>
      <c r="AV40" s="291"/>
      <c r="AW40" s="292"/>
      <c r="AX40" s="86"/>
      <c r="AY40" s="284"/>
      <c r="AZ40" s="285"/>
      <c r="BA40" s="286"/>
      <c r="BE40" s="93"/>
      <c r="BF40" s="93"/>
      <c r="BG40" s="93"/>
      <c r="BH40" s="104"/>
      <c r="BI40" s="103"/>
      <c r="BL40" s="92"/>
      <c r="BM40" s="92"/>
      <c r="BP40" s="92"/>
      <c r="BT40" s="92"/>
      <c r="BU40" s="92"/>
      <c r="BV40" s="92"/>
      <c r="BW40" s="92"/>
      <c r="BX40" s="85"/>
      <c r="BY40" s="85"/>
      <c r="BZ40" s="85"/>
      <c r="CA40" s="85"/>
      <c r="CB40" s="99"/>
      <c r="CC40" s="92"/>
      <c r="CD40" s="92"/>
      <c r="CE40" s="92"/>
      <c r="CF40" s="92"/>
      <c r="CG40" s="92"/>
      <c r="CH40" s="99"/>
      <c r="CI40" s="99"/>
      <c r="CJ40" s="99"/>
      <c r="CK40" s="99"/>
      <c r="CL40" s="93"/>
      <c r="CM40" s="93"/>
      <c r="CN40" s="93"/>
      <c r="CO40" s="93"/>
      <c r="CP40" s="93"/>
      <c r="CQ40" s="93"/>
      <c r="CR40" s="92"/>
      <c r="CS40" s="92"/>
      <c r="CT40" s="92"/>
      <c r="CU40" s="92"/>
      <c r="CV40" s="85"/>
      <c r="CW40" s="85"/>
      <c r="CX40" s="92"/>
      <c r="CY40" s="92"/>
    </row>
    <row r="41" spans="2:103" ht="13.5" customHeight="1" thickBot="1">
      <c r="B41" s="103"/>
      <c r="C41" s="86"/>
      <c r="D41" s="86"/>
      <c r="E41" s="86"/>
      <c r="F41" s="86"/>
      <c r="G41" s="293"/>
      <c r="H41" s="294"/>
      <c r="I41" s="294"/>
      <c r="J41" s="294"/>
      <c r="K41" s="294"/>
      <c r="L41" s="294"/>
      <c r="M41" s="295"/>
      <c r="N41" s="86"/>
      <c r="O41" s="284"/>
      <c r="P41" s="285"/>
      <c r="Q41" s="286"/>
      <c r="S41" s="106"/>
      <c r="T41" s="106"/>
      <c r="U41" s="106"/>
      <c r="V41" s="106"/>
      <c r="W41" s="93"/>
      <c r="X41" s="86"/>
      <c r="Y41" s="86"/>
      <c r="Z41" s="86"/>
      <c r="AA41" s="86"/>
      <c r="AB41" s="86"/>
      <c r="AC41" s="86"/>
      <c r="AD41" s="86"/>
      <c r="AE41" s="86"/>
      <c r="AF41" s="86"/>
      <c r="AG41" s="284"/>
      <c r="AH41" s="285"/>
      <c r="AI41" s="286"/>
      <c r="AJ41" s="85"/>
      <c r="AP41" s="86"/>
      <c r="AQ41" s="293"/>
      <c r="AR41" s="294"/>
      <c r="AS41" s="294"/>
      <c r="AT41" s="294"/>
      <c r="AU41" s="294"/>
      <c r="AV41" s="294"/>
      <c r="AW41" s="295"/>
      <c r="AX41" s="86"/>
      <c r="AY41" s="287"/>
      <c r="AZ41" s="288"/>
      <c r="BA41" s="289"/>
      <c r="BE41" s="93"/>
      <c r="BF41" s="93"/>
      <c r="BG41" s="93"/>
      <c r="BH41" s="104"/>
      <c r="BI41" s="103"/>
      <c r="BL41" s="92"/>
      <c r="BM41" s="92"/>
      <c r="BP41" s="92"/>
      <c r="BT41" s="131"/>
      <c r="BU41" s="92"/>
      <c r="BV41" s="92"/>
      <c r="BW41" s="92"/>
      <c r="BX41" s="85"/>
      <c r="BY41" s="85"/>
      <c r="BZ41" s="85"/>
      <c r="CA41" s="85"/>
      <c r="CB41" s="99"/>
      <c r="CC41" s="92"/>
      <c r="CD41" s="92"/>
      <c r="CE41" s="92"/>
      <c r="CF41" s="92"/>
      <c r="CG41" s="92"/>
      <c r="CH41" s="99"/>
      <c r="CI41" s="99"/>
      <c r="CJ41" s="99"/>
      <c r="CK41" s="99"/>
      <c r="CL41" s="93"/>
      <c r="CM41" s="93"/>
      <c r="CN41" s="93"/>
      <c r="CO41" s="93"/>
      <c r="CP41" s="93"/>
      <c r="CQ41" s="93"/>
      <c r="CR41" s="92"/>
      <c r="CS41" s="92"/>
      <c r="CT41" s="92"/>
      <c r="CU41" s="92"/>
      <c r="CV41" s="85"/>
      <c r="CW41" s="85"/>
      <c r="CX41" s="92"/>
      <c r="CY41" s="92"/>
    </row>
    <row r="42" spans="2:103" ht="13.5" customHeight="1" thickBot="1">
      <c r="B42" s="10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284"/>
      <c r="P42" s="285"/>
      <c r="Q42" s="286"/>
      <c r="R42" s="92"/>
      <c r="S42" s="92"/>
      <c r="T42" s="92"/>
      <c r="U42" s="92"/>
      <c r="V42" s="92"/>
      <c r="W42" s="92"/>
      <c r="X42" s="86"/>
      <c r="Y42" s="290">
        <v>20</v>
      </c>
      <c r="Z42" s="291"/>
      <c r="AA42" s="291"/>
      <c r="AB42" s="291"/>
      <c r="AC42" s="291"/>
      <c r="AD42" s="291"/>
      <c r="AE42" s="292"/>
      <c r="AF42" s="86"/>
      <c r="AG42" s="284"/>
      <c r="AH42" s="285"/>
      <c r="AI42" s="286"/>
      <c r="AJ42" s="85"/>
      <c r="AP42" s="86"/>
      <c r="AQ42" s="86"/>
      <c r="AR42" s="86"/>
      <c r="AS42" s="86"/>
      <c r="AT42" s="86"/>
      <c r="AU42" s="86"/>
      <c r="AV42" s="86"/>
      <c r="AW42" s="86"/>
      <c r="AX42" s="86"/>
      <c r="BC42" s="92"/>
      <c r="BD42" s="92"/>
      <c r="BE42" s="92"/>
      <c r="BF42" s="92"/>
      <c r="BG42" s="92"/>
      <c r="BH42" s="92"/>
      <c r="BI42" s="103"/>
      <c r="BL42" s="92"/>
      <c r="BM42" s="92"/>
      <c r="BP42" s="92"/>
      <c r="BT42" s="131"/>
      <c r="BU42" s="92"/>
      <c r="BV42" s="92"/>
      <c r="BW42" s="92"/>
      <c r="BX42" s="85"/>
      <c r="BY42" s="85"/>
      <c r="BZ42" s="85"/>
      <c r="CA42" s="85"/>
      <c r="CB42" s="92"/>
      <c r="CC42" s="92"/>
      <c r="CD42" s="92"/>
      <c r="CE42" s="92"/>
      <c r="CF42" s="92"/>
      <c r="CG42" s="92"/>
      <c r="CH42" s="92"/>
      <c r="CI42" s="93"/>
      <c r="CJ42" s="93"/>
      <c r="CK42" s="93"/>
      <c r="CL42" s="93"/>
      <c r="CM42" s="93"/>
      <c r="CN42" s="93"/>
      <c r="CO42" s="93"/>
      <c r="CP42" s="93"/>
      <c r="CQ42" s="93"/>
      <c r="CR42" s="92"/>
      <c r="CS42" s="92"/>
      <c r="CT42" s="92"/>
      <c r="CU42" s="92"/>
      <c r="CV42" s="85"/>
      <c r="CW42" s="85"/>
      <c r="CX42" s="92"/>
      <c r="CY42" s="92"/>
    </row>
    <row r="43" spans="2:103" ht="13.5" customHeight="1" thickBot="1">
      <c r="B43" s="103"/>
      <c r="C43" s="86"/>
      <c r="D43" s="86"/>
      <c r="E43" s="86"/>
      <c r="F43" s="86"/>
      <c r="G43" s="290">
        <v>9</v>
      </c>
      <c r="H43" s="291"/>
      <c r="I43" s="291"/>
      <c r="J43" s="291"/>
      <c r="K43" s="291"/>
      <c r="L43" s="291"/>
      <c r="M43" s="292"/>
      <c r="N43" s="86"/>
      <c r="O43" s="284"/>
      <c r="P43" s="285"/>
      <c r="Q43" s="286"/>
      <c r="R43" s="85"/>
      <c r="W43" s="92"/>
      <c r="X43" s="86"/>
      <c r="Y43" s="293"/>
      <c r="Z43" s="294"/>
      <c r="AA43" s="294"/>
      <c r="AB43" s="294"/>
      <c r="AC43" s="294"/>
      <c r="AD43" s="294"/>
      <c r="AE43" s="295"/>
      <c r="AF43" s="86"/>
      <c r="AG43" s="284"/>
      <c r="AH43" s="285"/>
      <c r="AI43" s="286"/>
      <c r="AJ43" s="85"/>
      <c r="AP43" s="86"/>
      <c r="AQ43" s="290">
        <v>32</v>
      </c>
      <c r="AR43" s="291"/>
      <c r="AS43" s="291"/>
      <c r="AT43" s="291"/>
      <c r="AU43" s="291"/>
      <c r="AV43" s="291"/>
      <c r="AW43" s="292"/>
      <c r="AX43" s="86"/>
      <c r="AY43" s="281" t="s">
        <v>230</v>
      </c>
      <c r="AZ43" s="282"/>
      <c r="BA43" s="283"/>
      <c r="BB43" s="85"/>
      <c r="BC43" s="106"/>
      <c r="BD43" s="106"/>
      <c r="BE43" s="106"/>
      <c r="BF43" s="106"/>
      <c r="BG43" s="92"/>
      <c r="BH43" s="86"/>
      <c r="BI43" s="103"/>
      <c r="BL43" s="102"/>
      <c r="BM43" s="102"/>
      <c r="BP43" s="102"/>
      <c r="BT43" s="131"/>
      <c r="BU43" s="92"/>
      <c r="BV43" s="92"/>
      <c r="BW43" s="92"/>
      <c r="BX43" s="85"/>
      <c r="BY43" s="85"/>
      <c r="BZ43" s="85"/>
      <c r="CA43" s="85"/>
      <c r="CB43" s="85"/>
      <c r="CC43" s="92"/>
      <c r="CD43" s="92"/>
      <c r="CE43" s="92"/>
      <c r="CF43" s="92"/>
      <c r="CG43" s="92"/>
      <c r="CH43" s="92"/>
      <c r="CI43" s="93"/>
      <c r="CJ43" s="93"/>
      <c r="CK43" s="93"/>
      <c r="CL43" s="93"/>
      <c r="CM43" s="93"/>
      <c r="CN43" s="93"/>
      <c r="CO43" s="93"/>
      <c r="CP43" s="93"/>
      <c r="CQ43" s="93"/>
      <c r="CR43" s="92"/>
      <c r="CS43" s="92"/>
      <c r="CT43" s="92"/>
      <c r="CU43" s="92"/>
      <c r="CV43" s="85"/>
      <c r="CW43" s="85"/>
      <c r="CX43" s="92"/>
      <c r="CY43" s="92"/>
    </row>
    <row r="44" spans="2:103" ht="13.5" customHeight="1" thickBot="1">
      <c r="B44" s="103"/>
      <c r="C44" s="86"/>
      <c r="D44" s="86"/>
      <c r="E44" s="86"/>
      <c r="F44" s="86"/>
      <c r="G44" s="293"/>
      <c r="H44" s="294"/>
      <c r="I44" s="294"/>
      <c r="J44" s="294"/>
      <c r="K44" s="294"/>
      <c r="L44" s="294"/>
      <c r="M44" s="295"/>
      <c r="N44" s="86"/>
      <c r="O44" s="284"/>
      <c r="P44" s="285"/>
      <c r="Q44" s="286"/>
      <c r="R44" s="85"/>
      <c r="W44" s="92"/>
      <c r="X44" s="86"/>
      <c r="Y44" s="86"/>
      <c r="Z44" s="86"/>
      <c r="AA44" s="86"/>
      <c r="AB44" s="86"/>
      <c r="AC44" s="86"/>
      <c r="AD44" s="86"/>
      <c r="AE44" s="86"/>
      <c r="AF44" s="86"/>
      <c r="AG44" s="284"/>
      <c r="AH44" s="285"/>
      <c r="AI44" s="286"/>
      <c r="AP44" s="86"/>
      <c r="AQ44" s="293"/>
      <c r="AR44" s="294"/>
      <c r="AS44" s="294"/>
      <c r="AT44" s="294"/>
      <c r="AU44" s="294"/>
      <c r="AV44" s="294"/>
      <c r="AW44" s="295"/>
      <c r="AX44" s="86"/>
      <c r="AY44" s="284"/>
      <c r="AZ44" s="285"/>
      <c r="BA44" s="286"/>
      <c r="BB44" s="85"/>
      <c r="BC44" s="106"/>
      <c r="BD44" s="106"/>
      <c r="BE44" s="106"/>
      <c r="BF44" s="106"/>
      <c r="BG44" s="92"/>
      <c r="BH44" s="104"/>
      <c r="BI44" s="103"/>
      <c r="BL44" s="102"/>
      <c r="BM44" s="102"/>
      <c r="BP44" s="102"/>
      <c r="BT44" s="131"/>
      <c r="BU44" s="92"/>
      <c r="BV44" s="92"/>
      <c r="BW44" s="92"/>
      <c r="BX44" s="92"/>
      <c r="BY44" s="92"/>
      <c r="BZ44" s="92"/>
      <c r="CA44" s="85"/>
      <c r="CB44" s="85"/>
      <c r="CC44" s="92"/>
      <c r="CD44" s="92"/>
      <c r="CE44" s="102"/>
      <c r="CF44" s="102"/>
      <c r="CG44" s="102"/>
      <c r="CH44" s="102"/>
      <c r="CI44" s="102"/>
      <c r="CJ44" s="102"/>
      <c r="CK44" s="93"/>
      <c r="CL44" s="93"/>
      <c r="CM44" s="93"/>
      <c r="CN44" s="93"/>
      <c r="CO44" s="93"/>
      <c r="CP44" s="93"/>
      <c r="CQ44" s="93"/>
      <c r="CR44" s="92"/>
      <c r="CS44" s="92"/>
      <c r="CT44" s="92"/>
      <c r="CU44" s="92"/>
      <c r="CV44" s="92"/>
      <c r="CW44" s="92"/>
      <c r="CX44" s="92"/>
      <c r="CY44" s="92"/>
    </row>
    <row r="45" spans="2:103" ht="13.5" customHeight="1" thickBot="1">
      <c r="B45" s="103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284"/>
      <c r="P45" s="285"/>
      <c r="Q45" s="286"/>
      <c r="R45" s="85"/>
      <c r="W45" s="92"/>
      <c r="X45" s="86"/>
      <c r="Y45" s="290">
        <v>21</v>
      </c>
      <c r="Z45" s="291"/>
      <c r="AA45" s="291"/>
      <c r="AB45" s="291"/>
      <c r="AC45" s="291"/>
      <c r="AD45" s="291"/>
      <c r="AE45" s="292"/>
      <c r="AF45" s="86"/>
      <c r="AG45" s="284"/>
      <c r="AH45" s="285"/>
      <c r="AI45" s="286"/>
      <c r="AK45" s="99"/>
      <c r="AL45" s="99"/>
      <c r="AM45" s="99"/>
      <c r="AN45" s="99"/>
      <c r="AO45" s="99"/>
      <c r="AP45" s="86"/>
      <c r="AQ45" s="86"/>
      <c r="AR45" s="86"/>
      <c r="AS45" s="86"/>
      <c r="AT45" s="86"/>
      <c r="AU45" s="86"/>
      <c r="AV45" s="86"/>
      <c r="AW45" s="86"/>
      <c r="AX45" s="86"/>
      <c r="AY45" s="284"/>
      <c r="AZ45" s="285"/>
      <c r="BA45" s="286"/>
      <c r="BB45" s="85"/>
      <c r="BC45" s="106"/>
      <c r="BD45" s="106"/>
      <c r="BE45" s="106"/>
      <c r="BF45" s="106"/>
      <c r="BG45" s="85"/>
      <c r="BH45" s="104"/>
      <c r="BI45" s="103"/>
      <c r="BL45" s="92"/>
      <c r="BM45" s="92"/>
      <c r="BP45" s="92"/>
      <c r="BT45" s="131"/>
      <c r="BU45" s="92"/>
      <c r="BV45" s="92"/>
      <c r="BW45" s="92"/>
      <c r="BX45" s="92"/>
      <c r="BY45" s="85"/>
      <c r="BZ45" s="85"/>
      <c r="CA45" s="85"/>
      <c r="CB45" s="85"/>
      <c r="CC45" s="92"/>
      <c r="CD45" s="92"/>
      <c r="CE45" s="102"/>
      <c r="CF45" s="102"/>
      <c r="CG45" s="102"/>
      <c r="CH45" s="102"/>
      <c r="CI45" s="102"/>
      <c r="CJ45" s="10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</row>
    <row r="46" spans="2:103" ht="13.5" customHeight="1" thickBot="1">
      <c r="B46" s="103"/>
      <c r="C46" s="86"/>
      <c r="D46" s="86"/>
      <c r="E46" s="86"/>
      <c r="F46" s="86"/>
      <c r="G46" s="290">
        <v>10</v>
      </c>
      <c r="H46" s="291"/>
      <c r="I46" s="291"/>
      <c r="J46" s="291"/>
      <c r="K46" s="291"/>
      <c r="L46" s="291"/>
      <c r="M46" s="292"/>
      <c r="N46" s="86"/>
      <c r="O46" s="284"/>
      <c r="P46" s="285"/>
      <c r="Q46" s="286"/>
      <c r="R46" s="85"/>
      <c r="W46" s="99"/>
      <c r="X46" s="86"/>
      <c r="Y46" s="293"/>
      <c r="Z46" s="294"/>
      <c r="AA46" s="294"/>
      <c r="AB46" s="294"/>
      <c r="AC46" s="294"/>
      <c r="AD46" s="294"/>
      <c r="AE46" s="295"/>
      <c r="AF46" s="86"/>
      <c r="AG46" s="287"/>
      <c r="AH46" s="288"/>
      <c r="AI46" s="289"/>
      <c r="AK46" s="99"/>
      <c r="AL46" s="99"/>
      <c r="AM46" s="99"/>
      <c r="AN46" s="99"/>
      <c r="AO46" s="99"/>
      <c r="AP46" s="86"/>
      <c r="AQ46" s="290">
        <v>33</v>
      </c>
      <c r="AR46" s="291"/>
      <c r="AS46" s="291"/>
      <c r="AT46" s="291"/>
      <c r="AU46" s="291"/>
      <c r="AV46" s="291"/>
      <c r="AW46" s="292"/>
      <c r="AX46" s="86"/>
      <c r="AY46" s="284"/>
      <c r="AZ46" s="285"/>
      <c r="BA46" s="286"/>
      <c r="BB46" s="85"/>
      <c r="BC46" s="106"/>
      <c r="BD46" s="106"/>
      <c r="BE46" s="106"/>
      <c r="BF46" s="106"/>
      <c r="BG46" s="99"/>
      <c r="BH46" s="104"/>
      <c r="BI46" s="103"/>
      <c r="BP46" s="92"/>
      <c r="BT46" s="92"/>
      <c r="BU46" s="92"/>
      <c r="BV46" s="92"/>
      <c r="BW46" s="92"/>
      <c r="BX46" s="92"/>
      <c r="BY46" s="85"/>
      <c r="BZ46" s="85"/>
      <c r="CA46" s="85"/>
      <c r="CB46" s="85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</row>
    <row r="47" spans="2:103" ht="13.5" customHeight="1" thickBot="1">
      <c r="B47" s="103"/>
      <c r="C47" s="86"/>
      <c r="D47" s="86"/>
      <c r="E47" s="86"/>
      <c r="F47" s="86"/>
      <c r="G47" s="293"/>
      <c r="H47" s="294"/>
      <c r="I47" s="294"/>
      <c r="J47" s="294"/>
      <c r="K47" s="294"/>
      <c r="L47" s="294"/>
      <c r="M47" s="295"/>
      <c r="N47" s="86"/>
      <c r="O47" s="287"/>
      <c r="P47" s="288"/>
      <c r="Q47" s="289"/>
      <c r="R47" s="85"/>
      <c r="W47" s="99"/>
      <c r="X47" s="86"/>
      <c r="Y47" s="86"/>
      <c r="Z47" s="86"/>
      <c r="AA47" s="86"/>
      <c r="AB47" s="86"/>
      <c r="AC47" s="86"/>
      <c r="AD47" s="86"/>
      <c r="AE47" s="86"/>
      <c r="AF47" s="86"/>
      <c r="AK47" s="93"/>
      <c r="AL47" s="93"/>
      <c r="AM47" s="93"/>
      <c r="AN47" s="93"/>
      <c r="AO47" s="93"/>
      <c r="AP47" s="86"/>
      <c r="AQ47" s="293"/>
      <c r="AR47" s="294"/>
      <c r="AS47" s="294"/>
      <c r="AT47" s="294"/>
      <c r="AU47" s="294"/>
      <c r="AV47" s="294"/>
      <c r="AW47" s="295"/>
      <c r="AX47" s="86"/>
      <c r="AY47" s="284"/>
      <c r="AZ47" s="285"/>
      <c r="BA47" s="286"/>
      <c r="BB47" s="85"/>
      <c r="BC47" s="106"/>
      <c r="BD47" s="106"/>
      <c r="BE47" s="106"/>
      <c r="BF47" s="106"/>
      <c r="BG47" s="99"/>
      <c r="BH47" s="101"/>
      <c r="BI47" s="103"/>
      <c r="BP47" s="92"/>
      <c r="BT47" s="92"/>
      <c r="BU47" s="92"/>
      <c r="BV47" s="92"/>
      <c r="BW47" s="85"/>
      <c r="BX47" s="85"/>
      <c r="BY47" s="85"/>
      <c r="BZ47" s="85"/>
      <c r="CA47" s="85"/>
      <c r="CB47" s="85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</row>
    <row r="48" spans="2:103" ht="13.5" customHeight="1" thickBot="1">
      <c r="B48" s="103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Q48" s="85"/>
      <c r="R48" s="85"/>
      <c r="W48" s="93"/>
      <c r="X48" s="86"/>
      <c r="Y48" s="290">
        <v>22</v>
      </c>
      <c r="Z48" s="291"/>
      <c r="AA48" s="291"/>
      <c r="AB48" s="291"/>
      <c r="AC48" s="291"/>
      <c r="AD48" s="291"/>
      <c r="AE48" s="292"/>
      <c r="AF48" s="86"/>
      <c r="AG48" s="281" t="s">
        <v>58</v>
      </c>
      <c r="AH48" s="282"/>
      <c r="AI48" s="283"/>
      <c r="AK48" s="93"/>
      <c r="AL48" s="93"/>
      <c r="AM48" s="93"/>
      <c r="AN48" s="93"/>
      <c r="AO48" s="93"/>
      <c r="AP48" s="86"/>
      <c r="AQ48" s="86"/>
      <c r="AR48" s="86"/>
      <c r="AS48" s="86"/>
      <c r="AT48" s="86"/>
      <c r="AU48" s="86"/>
      <c r="AV48" s="86"/>
      <c r="AW48" s="86"/>
      <c r="AX48" s="86"/>
      <c r="AY48" s="284"/>
      <c r="AZ48" s="285"/>
      <c r="BA48" s="286"/>
      <c r="BB48" s="85"/>
      <c r="BC48" s="86"/>
      <c r="BD48" s="86"/>
      <c r="BE48" s="86"/>
      <c r="BF48" s="86"/>
      <c r="BG48" s="93"/>
      <c r="BH48" s="101"/>
      <c r="BI48" s="103"/>
      <c r="BP48" s="92"/>
      <c r="BT48" s="92"/>
      <c r="BU48" s="85"/>
      <c r="BV48" s="99"/>
      <c r="BW48" s="85"/>
      <c r="BX48" s="85"/>
      <c r="BY48" s="85"/>
      <c r="BZ48" s="85"/>
      <c r="CA48" s="85"/>
      <c r="CB48" s="85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</row>
    <row r="49" spans="2:103" ht="13.5" customHeight="1" thickBot="1">
      <c r="B49" s="103"/>
      <c r="C49" s="86"/>
      <c r="D49" s="86"/>
      <c r="E49" s="86"/>
      <c r="F49" s="86"/>
      <c r="G49" s="290">
        <v>11</v>
      </c>
      <c r="H49" s="291"/>
      <c r="I49" s="291"/>
      <c r="J49" s="291"/>
      <c r="K49" s="291"/>
      <c r="L49" s="291"/>
      <c r="M49" s="292"/>
      <c r="N49" s="86"/>
      <c r="O49" s="281" t="s">
        <v>231</v>
      </c>
      <c r="P49" s="282"/>
      <c r="Q49" s="283"/>
      <c r="R49" s="85"/>
      <c r="W49" s="93"/>
      <c r="X49" s="86"/>
      <c r="Y49" s="293"/>
      <c r="Z49" s="294"/>
      <c r="AA49" s="294"/>
      <c r="AB49" s="294"/>
      <c r="AC49" s="294"/>
      <c r="AD49" s="294"/>
      <c r="AE49" s="295"/>
      <c r="AF49" s="86"/>
      <c r="AG49" s="284"/>
      <c r="AH49" s="285"/>
      <c r="AI49" s="286"/>
      <c r="AK49" s="93"/>
      <c r="AL49" s="93"/>
      <c r="AM49" s="93"/>
      <c r="AN49" s="93"/>
      <c r="AO49" s="93"/>
      <c r="AP49" s="86"/>
      <c r="AQ49" s="290">
        <v>34</v>
      </c>
      <c r="AR49" s="291"/>
      <c r="AS49" s="291"/>
      <c r="AT49" s="291"/>
      <c r="AU49" s="291"/>
      <c r="AV49" s="291"/>
      <c r="AW49" s="292"/>
      <c r="AX49" s="86"/>
      <c r="AY49" s="284"/>
      <c r="AZ49" s="285"/>
      <c r="BA49" s="286"/>
      <c r="BB49" s="85"/>
      <c r="BC49" s="106"/>
      <c r="BD49" s="106"/>
      <c r="BE49" s="106"/>
      <c r="BF49" s="106"/>
      <c r="BG49" s="93"/>
      <c r="BH49" s="101"/>
      <c r="BI49" s="103"/>
      <c r="BP49" s="92"/>
      <c r="BT49" s="92"/>
      <c r="BU49" s="85"/>
      <c r="BV49" s="99"/>
      <c r="BW49" s="85"/>
      <c r="BX49" s="85"/>
      <c r="BY49" s="85"/>
      <c r="BZ49" s="85"/>
      <c r="CA49" s="85"/>
      <c r="CB49" s="85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</row>
    <row r="50" spans="2:103" ht="13.5" customHeight="1" thickBot="1">
      <c r="B50" s="103"/>
      <c r="C50" s="86"/>
      <c r="D50" s="86"/>
      <c r="E50" s="86"/>
      <c r="F50" s="86"/>
      <c r="G50" s="293"/>
      <c r="H50" s="294"/>
      <c r="I50" s="294"/>
      <c r="J50" s="294"/>
      <c r="K50" s="294"/>
      <c r="L50" s="294"/>
      <c r="M50" s="295"/>
      <c r="N50" s="86"/>
      <c r="O50" s="284"/>
      <c r="P50" s="285"/>
      <c r="Q50" s="286"/>
      <c r="R50" s="85"/>
      <c r="W50" s="93"/>
      <c r="X50" s="86"/>
      <c r="Y50" s="86"/>
      <c r="Z50" s="86"/>
      <c r="AA50" s="86"/>
      <c r="AB50" s="86"/>
      <c r="AC50" s="86"/>
      <c r="AD50" s="86"/>
      <c r="AE50" s="86"/>
      <c r="AF50" s="86"/>
      <c r="AG50" s="284"/>
      <c r="AH50" s="285"/>
      <c r="AI50" s="286"/>
      <c r="AK50" s="93"/>
      <c r="AL50" s="93"/>
      <c r="AM50" s="93"/>
      <c r="AN50" s="93"/>
      <c r="AO50" s="93"/>
      <c r="AP50" s="86"/>
      <c r="AQ50" s="293"/>
      <c r="AR50" s="294"/>
      <c r="AS50" s="294"/>
      <c r="AT50" s="294"/>
      <c r="AU50" s="294"/>
      <c r="AV50" s="294"/>
      <c r="AW50" s="295"/>
      <c r="AX50" s="86"/>
      <c r="AY50" s="284"/>
      <c r="AZ50" s="285"/>
      <c r="BA50" s="286"/>
      <c r="BB50" s="85"/>
      <c r="BC50" s="106"/>
      <c r="BD50" s="106"/>
      <c r="BE50" s="106"/>
      <c r="BF50" s="106"/>
      <c r="BG50" s="93"/>
      <c r="BH50" s="104"/>
      <c r="BI50" s="103"/>
      <c r="BJ50" s="86"/>
      <c r="BK50" s="86"/>
      <c r="BP50" s="92"/>
      <c r="BS50" s="92"/>
      <c r="BT50" s="92"/>
      <c r="BU50" s="92"/>
      <c r="BV50" s="92"/>
      <c r="BW50" s="92"/>
      <c r="BX50" s="92"/>
      <c r="BY50" s="92"/>
      <c r="BZ50" s="92"/>
      <c r="CA50" s="85"/>
      <c r="CB50" s="85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</row>
    <row r="51" spans="2:103" ht="13.5" customHeight="1" thickBot="1">
      <c r="B51" s="103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284"/>
      <c r="P51" s="285"/>
      <c r="Q51" s="286"/>
      <c r="W51" s="93"/>
      <c r="X51" s="86"/>
      <c r="Y51" s="290">
        <v>23</v>
      </c>
      <c r="Z51" s="291"/>
      <c r="AA51" s="291"/>
      <c r="AB51" s="291"/>
      <c r="AC51" s="291"/>
      <c r="AD51" s="291"/>
      <c r="AE51" s="292"/>
      <c r="AF51" s="86"/>
      <c r="AG51" s="284"/>
      <c r="AH51" s="285"/>
      <c r="AI51" s="286"/>
      <c r="AK51" s="93"/>
      <c r="AL51" s="93"/>
      <c r="AM51" s="93"/>
      <c r="AN51" s="93"/>
      <c r="AO51" s="93"/>
      <c r="AP51" s="86"/>
      <c r="AQ51" s="86"/>
      <c r="AR51" s="86"/>
      <c r="AS51" s="86"/>
      <c r="AT51" s="86"/>
      <c r="AU51" s="86"/>
      <c r="AV51" s="86"/>
      <c r="AW51" s="86"/>
      <c r="AX51" s="86"/>
      <c r="AY51" s="284"/>
      <c r="AZ51" s="285"/>
      <c r="BA51" s="286"/>
      <c r="BC51" s="106"/>
      <c r="BD51" s="106"/>
      <c r="BE51" s="106"/>
      <c r="BF51" s="106"/>
      <c r="BG51" s="93"/>
      <c r="BH51" s="104"/>
      <c r="BI51" s="103"/>
      <c r="BJ51" s="86"/>
      <c r="BK51" s="86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</row>
    <row r="52" spans="2:103" ht="13.5" customHeight="1" thickBot="1">
      <c r="B52" s="103"/>
      <c r="C52" s="86"/>
      <c r="D52" s="86"/>
      <c r="E52" s="86"/>
      <c r="F52" s="86"/>
      <c r="G52" s="290">
        <v>12</v>
      </c>
      <c r="H52" s="291"/>
      <c r="I52" s="291"/>
      <c r="J52" s="291"/>
      <c r="K52" s="291"/>
      <c r="L52" s="291"/>
      <c r="M52" s="292"/>
      <c r="N52" s="86"/>
      <c r="O52" s="284"/>
      <c r="P52" s="285"/>
      <c r="Q52" s="286"/>
      <c r="W52" s="93"/>
      <c r="X52" s="86"/>
      <c r="Y52" s="293"/>
      <c r="Z52" s="294"/>
      <c r="AA52" s="294"/>
      <c r="AB52" s="294"/>
      <c r="AC52" s="294"/>
      <c r="AD52" s="294"/>
      <c r="AE52" s="295"/>
      <c r="AF52" s="86"/>
      <c r="AG52" s="287"/>
      <c r="AH52" s="288"/>
      <c r="AI52" s="289"/>
      <c r="AK52" s="93"/>
      <c r="AL52" s="93"/>
      <c r="AM52" s="93"/>
      <c r="AN52" s="93"/>
      <c r="AO52" s="93"/>
      <c r="AP52" s="86"/>
      <c r="AQ52" s="290">
        <v>35</v>
      </c>
      <c r="AR52" s="291"/>
      <c r="AS52" s="291"/>
      <c r="AT52" s="291"/>
      <c r="AU52" s="291"/>
      <c r="AV52" s="291"/>
      <c r="AW52" s="292"/>
      <c r="AX52" s="86"/>
      <c r="AY52" s="284"/>
      <c r="AZ52" s="285"/>
      <c r="BA52" s="286"/>
      <c r="BC52" s="106"/>
      <c r="BD52" s="106"/>
      <c r="BE52" s="106"/>
      <c r="BF52" s="106"/>
      <c r="BG52" s="93"/>
      <c r="BH52" s="104"/>
      <c r="BI52" s="103"/>
      <c r="BJ52" s="86"/>
      <c r="BK52" s="86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</row>
    <row r="53" spans="2:98" ht="13.5" customHeight="1" thickBot="1">
      <c r="B53" s="103"/>
      <c r="C53" s="86"/>
      <c r="D53" s="86"/>
      <c r="E53" s="86"/>
      <c r="F53" s="86"/>
      <c r="G53" s="293"/>
      <c r="H53" s="294"/>
      <c r="I53" s="294"/>
      <c r="J53" s="294"/>
      <c r="K53" s="294"/>
      <c r="L53" s="294"/>
      <c r="M53" s="295"/>
      <c r="N53" s="86"/>
      <c r="O53" s="287"/>
      <c r="P53" s="288"/>
      <c r="Q53" s="289"/>
      <c r="W53" s="93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293"/>
      <c r="AR53" s="294"/>
      <c r="AS53" s="294"/>
      <c r="AT53" s="294"/>
      <c r="AU53" s="294"/>
      <c r="AV53" s="294"/>
      <c r="AW53" s="295"/>
      <c r="AX53" s="86"/>
      <c r="AY53" s="287"/>
      <c r="AZ53" s="288"/>
      <c r="BA53" s="289"/>
      <c r="BC53" s="106"/>
      <c r="BD53" s="106"/>
      <c r="BE53" s="106"/>
      <c r="BF53" s="106"/>
      <c r="BG53" s="93"/>
      <c r="BH53" s="104"/>
      <c r="BI53" s="103"/>
      <c r="BJ53" s="86"/>
      <c r="BK53" s="86"/>
      <c r="BT53" s="86"/>
      <c r="BU53" s="86"/>
      <c r="BV53" s="86"/>
      <c r="BW53" s="86"/>
      <c r="BX53" s="97"/>
      <c r="BY53" s="97"/>
      <c r="BZ53" s="86"/>
      <c r="CA53" s="86"/>
      <c r="CB53" s="86"/>
      <c r="CC53" s="86"/>
      <c r="CD53" s="86"/>
      <c r="CE53" s="86"/>
      <c r="CF53" s="86"/>
      <c r="CG53" s="86"/>
      <c r="CH53" s="86"/>
      <c r="CI53" s="105"/>
      <c r="CJ53" s="105"/>
      <c r="CK53" s="105"/>
      <c r="CL53" s="105"/>
      <c r="CM53" s="105"/>
      <c r="CN53" s="105"/>
      <c r="CO53" s="86"/>
      <c r="CP53" s="86"/>
      <c r="CQ53" s="86"/>
      <c r="CR53" s="86"/>
      <c r="CS53" s="86"/>
      <c r="CT53" s="86"/>
    </row>
    <row r="54" spans="2:98" ht="13.5" customHeight="1">
      <c r="B54" s="103"/>
      <c r="C54" s="86"/>
      <c r="D54" s="86"/>
      <c r="E54" s="86"/>
      <c r="F54" s="86"/>
      <c r="G54" s="86"/>
      <c r="H54" s="86"/>
      <c r="I54" s="107"/>
      <c r="J54" s="107"/>
      <c r="K54" s="107"/>
      <c r="L54" s="107"/>
      <c r="M54" s="107"/>
      <c r="N54" s="107"/>
      <c r="O54" s="107"/>
      <c r="P54" s="86"/>
      <c r="Q54" s="86"/>
      <c r="R54" s="97"/>
      <c r="S54" s="104"/>
      <c r="T54" s="104"/>
      <c r="U54" s="104"/>
      <c r="V54" s="10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107"/>
      <c r="AT54" s="107"/>
      <c r="AU54" s="107"/>
      <c r="AV54" s="107"/>
      <c r="AW54" s="107"/>
      <c r="AX54" s="107"/>
      <c r="AY54" s="107"/>
      <c r="AZ54" s="107"/>
      <c r="BA54" s="107"/>
      <c r="BB54" s="86"/>
      <c r="BC54" s="86"/>
      <c r="BD54" s="97"/>
      <c r="BE54" s="104"/>
      <c r="BF54" s="104"/>
      <c r="BG54" s="104"/>
      <c r="BH54" s="104"/>
      <c r="BI54" s="103"/>
      <c r="BJ54" s="86"/>
      <c r="BK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105"/>
      <c r="CJ54" s="105"/>
      <c r="CK54" s="105"/>
      <c r="CL54" s="105"/>
      <c r="CM54" s="105"/>
      <c r="CN54" s="105"/>
      <c r="CO54" s="86"/>
      <c r="CP54" s="86"/>
      <c r="CQ54" s="86"/>
      <c r="CR54" s="86"/>
      <c r="CS54" s="86"/>
      <c r="CT54" s="86"/>
    </row>
    <row r="55" spans="2:60" s="86" customFormat="1" ht="13.5" customHeight="1" thickBot="1">
      <c r="B55" s="108"/>
      <c r="C55" s="108"/>
      <c r="D55" s="95"/>
      <c r="E55" s="95"/>
      <c r="F55" s="109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108"/>
      <c r="BE55" s="110"/>
      <c r="BF55" s="110"/>
      <c r="BG55" s="111"/>
      <c r="BH55" s="111"/>
    </row>
    <row r="56" spans="3:98" ht="13.5" customHeight="1">
      <c r="C56" s="103"/>
      <c r="D56" s="86"/>
      <c r="E56" s="86"/>
      <c r="F56" s="98"/>
      <c r="BD56" s="103"/>
      <c r="BE56" s="86"/>
      <c r="BF56" s="86"/>
      <c r="BG56" s="98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</row>
    <row r="57" spans="72:98" ht="13.5" customHeight="1"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</row>
    <row r="58" spans="72:98" ht="13.5" customHeight="1"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</row>
    <row r="60" spans="2:59" ht="13.5" customHeight="1">
      <c r="B60" s="312" t="s">
        <v>36</v>
      </c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296" t="s">
        <v>37</v>
      </c>
      <c r="P60" s="296"/>
      <c r="Q60" s="296"/>
      <c r="R60" s="296"/>
      <c r="S60" s="296"/>
      <c r="W60" s="84"/>
      <c r="X60" s="84"/>
      <c r="Y60" s="84"/>
      <c r="Z60" s="84"/>
      <c r="AA60" s="84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3"/>
      <c r="AO60" s="113"/>
      <c r="AP60" s="113"/>
      <c r="AQ60" s="113"/>
      <c r="AR60" s="113"/>
      <c r="AS60" s="86"/>
      <c r="AT60" s="86"/>
      <c r="BD60" s="114"/>
      <c r="BE60" s="114"/>
      <c r="BF60" s="86"/>
      <c r="BG60" s="86"/>
    </row>
    <row r="61" spans="2:59" ht="13.5" customHeight="1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296"/>
      <c r="P61" s="296"/>
      <c r="Q61" s="296"/>
      <c r="R61" s="296"/>
      <c r="S61" s="296"/>
      <c r="W61" s="84"/>
      <c r="X61" s="84"/>
      <c r="Y61" s="84"/>
      <c r="Z61" s="84"/>
      <c r="AA61" s="84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  <c r="AO61" s="113"/>
      <c r="AP61" s="113"/>
      <c r="AQ61" s="113"/>
      <c r="AR61" s="113"/>
      <c r="AS61" s="86"/>
      <c r="AT61" s="86"/>
      <c r="BD61" s="114"/>
      <c r="BE61" s="114"/>
      <c r="BF61" s="86"/>
      <c r="BG61" s="86"/>
    </row>
    <row r="62" spans="2:86" ht="13.5" customHeight="1"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296"/>
      <c r="P62" s="296"/>
      <c r="Q62" s="296"/>
      <c r="R62" s="296"/>
      <c r="S62" s="296"/>
      <c r="X62" s="84"/>
      <c r="Y62" s="84"/>
      <c r="Z62" s="84"/>
      <c r="AA62" s="84"/>
      <c r="AB62" s="84"/>
      <c r="AD62" s="112"/>
      <c r="AE62" s="112"/>
      <c r="AF62" s="112"/>
      <c r="AG62" s="112"/>
      <c r="AH62" s="112"/>
      <c r="AI62" s="112"/>
      <c r="AJ62" s="112"/>
      <c r="AK62" s="112"/>
      <c r="AO62" s="113"/>
      <c r="AP62" s="113"/>
      <c r="AQ62" s="113"/>
      <c r="AR62" s="113"/>
      <c r="AS62" s="113"/>
      <c r="AT62" s="86"/>
      <c r="BD62" s="115"/>
      <c r="BE62" s="115"/>
      <c r="BF62" s="115"/>
      <c r="BG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2:86" ht="13.5" customHeight="1" thickBot="1">
      <c r="B63" s="98"/>
      <c r="C63" s="103"/>
      <c r="D63" s="86"/>
      <c r="E63" s="86"/>
      <c r="F63" s="98"/>
      <c r="G63" s="86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84"/>
      <c r="W63" s="84"/>
      <c r="X63" s="84"/>
      <c r="Y63" s="84"/>
      <c r="Z63" s="84"/>
      <c r="AA63" s="84"/>
      <c r="AB63" s="84"/>
      <c r="AP63" s="113"/>
      <c r="AQ63" s="113"/>
      <c r="AR63" s="113"/>
      <c r="AS63" s="113"/>
      <c r="AT63" s="113"/>
      <c r="BD63" s="115"/>
      <c r="BE63" s="92"/>
      <c r="BF63" s="92"/>
      <c r="BG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2:86" ht="13.5" customHeight="1">
      <c r="B64" s="116"/>
      <c r="C64" s="116"/>
      <c r="D64" s="89"/>
      <c r="E64" s="89"/>
      <c r="F64" s="9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75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1"/>
      <c r="AQ64" s="86"/>
      <c r="AR64" s="86"/>
      <c r="AS64" s="86"/>
      <c r="AT64" s="86"/>
      <c r="BD64" s="99"/>
      <c r="BE64" s="99"/>
      <c r="BF64" s="99"/>
      <c r="BG64" s="99"/>
      <c r="BU64" s="99"/>
      <c r="BV64" s="99"/>
      <c r="BW64" s="92"/>
      <c r="BX64" s="92"/>
      <c r="BY64" s="92"/>
      <c r="BZ64" s="92"/>
      <c r="CA64" s="92"/>
      <c r="CB64" s="92"/>
      <c r="CC64" s="92"/>
      <c r="CD64" s="99"/>
      <c r="CE64" s="99"/>
      <c r="CH64" s="92"/>
    </row>
    <row r="65" spans="2:86" s="86" customFormat="1" ht="13.5" customHeight="1" thickBot="1">
      <c r="B65" s="103"/>
      <c r="X65" s="176"/>
      <c r="AP65" s="98"/>
      <c r="BD65" s="99"/>
      <c r="BE65" s="99"/>
      <c r="BF65" s="99"/>
      <c r="BG65" s="99"/>
      <c r="BU65" s="99"/>
      <c r="BV65" s="99"/>
      <c r="BW65" s="92"/>
      <c r="BX65" s="92"/>
      <c r="BY65" s="92"/>
      <c r="BZ65" s="92"/>
      <c r="CA65" s="92"/>
      <c r="CB65" s="92"/>
      <c r="CC65" s="92"/>
      <c r="CD65" s="99"/>
      <c r="CE65" s="99"/>
      <c r="CH65" s="92"/>
    </row>
    <row r="66" spans="2:86" ht="13.5" customHeight="1">
      <c r="B66" s="103"/>
      <c r="C66" s="86"/>
      <c r="D66" s="86"/>
      <c r="E66" s="86"/>
      <c r="F66" s="86"/>
      <c r="G66" s="290">
        <v>1</v>
      </c>
      <c r="H66" s="291"/>
      <c r="I66" s="291"/>
      <c r="J66" s="291"/>
      <c r="K66" s="291"/>
      <c r="L66" s="291"/>
      <c r="M66" s="292"/>
      <c r="N66" s="86"/>
      <c r="O66" s="309" t="s">
        <v>18</v>
      </c>
      <c r="P66" s="309"/>
      <c r="Q66" s="309"/>
      <c r="R66" s="309"/>
      <c r="S66" s="309"/>
      <c r="T66" s="309"/>
      <c r="U66" s="86"/>
      <c r="V66" s="86"/>
      <c r="W66" s="86"/>
      <c r="X66" s="176"/>
      <c r="Y66" s="303" t="s">
        <v>19</v>
      </c>
      <c r="Z66" s="304"/>
      <c r="AA66" s="304"/>
      <c r="AB66" s="304"/>
      <c r="AC66" s="304"/>
      <c r="AD66" s="304"/>
      <c r="AE66" s="305"/>
      <c r="AF66" s="86"/>
      <c r="AG66" s="86"/>
      <c r="AH66" s="86"/>
      <c r="AI66" s="86"/>
      <c r="AJ66" s="86"/>
      <c r="AK66" s="107"/>
      <c r="AL66" s="86"/>
      <c r="AM66" s="86"/>
      <c r="AN66" s="86"/>
      <c r="AO66" s="85"/>
      <c r="AP66" s="117"/>
      <c r="AQ66" s="102"/>
      <c r="AR66" s="86"/>
      <c r="AS66" s="107"/>
      <c r="AT66" s="107"/>
      <c r="AU66" s="107"/>
      <c r="AV66" s="85"/>
      <c r="AW66" s="85"/>
      <c r="AX66" s="85"/>
      <c r="AY66" s="102"/>
      <c r="AZ66" s="85"/>
      <c r="BA66" s="85"/>
      <c r="BB66" s="92"/>
      <c r="BC66" s="92"/>
      <c r="BD66" s="92"/>
      <c r="BE66" s="92"/>
      <c r="BF66" s="92"/>
      <c r="BG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H66" s="92"/>
    </row>
    <row r="67" spans="2:86" ht="13.5" customHeight="1" thickBot="1">
      <c r="B67" s="103"/>
      <c r="C67" s="86"/>
      <c r="D67" s="86"/>
      <c r="E67" s="86"/>
      <c r="F67" s="86"/>
      <c r="G67" s="293"/>
      <c r="H67" s="294"/>
      <c r="I67" s="294"/>
      <c r="J67" s="294"/>
      <c r="K67" s="294"/>
      <c r="L67" s="294"/>
      <c r="M67" s="295"/>
      <c r="N67" s="86"/>
      <c r="O67" s="309"/>
      <c r="P67" s="309"/>
      <c r="Q67" s="309"/>
      <c r="R67" s="309"/>
      <c r="S67" s="309"/>
      <c r="T67" s="309"/>
      <c r="U67" s="86"/>
      <c r="V67" s="86"/>
      <c r="W67" s="86"/>
      <c r="X67" s="176"/>
      <c r="Y67" s="306"/>
      <c r="Z67" s="307"/>
      <c r="AA67" s="307"/>
      <c r="AB67" s="307"/>
      <c r="AC67" s="307"/>
      <c r="AD67" s="307"/>
      <c r="AE67" s="308"/>
      <c r="AF67" s="86"/>
      <c r="AG67" s="86"/>
      <c r="AH67" s="86"/>
      <c r="AI67" s="86"/>
      <c r="AJ67" s="86"/>
      <c r="AK67" s="86"/>
      <c r="AL67" s="86"/>
      <c r="AM67" s="86"/>
      <c r="AN67" s="85"/>
      <c r="AO67" s="85"/>
      <c r="AP67" s="117"/>
      <c r="AQ67" s="102"/>
      <c r="AR67" s="86"/>
      <c r="AS67" s="107"/>
      <c r="AT67" s="107"/>
      <c r="AU67" s="107"/>
      <c r="AV67" s="85"/>
      <c r="AW67" s="85"/>
      <c r="AX67" s="85"/>
      <c r="AY67" s="102"/>
      <c r="AZ67" s="85"/>
      <c r="BA67" s="85"/>
      <c r="BU67" s="92"/>
      <c r="BV67" s="92"/>
      <c r="BW67" s="92"/>
      <c r="BX67" s="92"/>
      <c r="BY67" s="92"/>
      <c r="BZ67" s="92"/>
      <c r="CA67" s="92"/>
      <c r="CB67" s="92"/>
      <c r="CC67" s="92"/>
      <c r="CD67" s="99"/>
      <c r="CE67" s="99"/>
      <c r="CH67" s="92"/>
    </row>
    <row r="68" spans="2:86" ht="13.5" customHeight="1"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77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9"/>
      <c r="AO68" s="169"/>
      <c r="AP68" s="170"/>
      <c r="AQ68" s="86"/>
      <c r="AR68" s="97"/>
      <c r="AS68" s="97"/>
      <c r="AT68" s="97"/>
      <c r="AU68" s="97"/>
      <c r="AV68" s="85"/>
      <c r="AW68" s="85"/>
      <c r="AX68" s="85"/>
      <c r="AY68" s="105"/>
      <c r="AZ68" s="105"/>
      <c r="BA68" s="105"/>
      <c r="BB68" s="105"/>
      <c r="BC68" s="105"/>
      <c r="BD68" s="105"/>
      <c r="BU68" s="99"/>
      <c r="BV68" s="92"/>
      <c r="BW68" s="92"/>
      <c r="BX68" s="92"/>
      <c r="BY68" s="92"/>
      <c r="BZ68" s="92"/>
      <c r="CA68" s="92"/>
      <c r="CB68" s="92"/>
      <c r="CC68" s="92"/>
      <c r="CD68" s="99"/>
      <c r="CE68" s="99"/>
      <c r="CH68" s="92"/>
    </row>
    <row r="69" spans="2:86" ht="13.5" customHeight="1" thickBot="1">
      <c r="B69" s="103"/>
      <c r="AN69" s="85"/>
      <c r="AO69" s="85"/>
      <c r="AP69" s="98"/>
      <c r="AQ69" s="86"/>
      <c r="AR69" s="92"/>
      <c r="AS69" s="107"/>
      <c r="AW69" s="92"/>
      <c r="AX69" s="92"/>
      <c r="AY69" s="105"/>
      <c r="AZ69" s="105"/>
      <c r="BA69" s="105"/>
      <c r="BB69" s="105"/>
      <c r="BC69" s="105"/>
      <c r="BD69" s="105"/>
      <c r="BU69" s="99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H69" s="92"/>
    </row>
    <row r="70" spans="2:86" ht="13.5" customHeight="1">
      <c r="B70" s="103"/>
      <c r="G70" s="290">
        <v>2</v>
      </c>
      <c r="H70" s="291"/>
      <c r="I70" s="291"/>
      <c r="J70" s="291"/>
      <c r="K70" s="291"/>
      <c r="L70" s="291"/>
      <c r="M70" s="292"/>
      <c r="O70" s="281" t="s">
        <v>232</v>
      </c>
      <c r="P70" s="282"/>
      <c r="Q70" s="283"/>
      <c r="W70" s="93"/>
      <c r="Y70" s="290">
        <v>9</v>
      </c>
      <c r="Z70" s="291"/>
      <c r="AA70" s="291"/>
      <c r="AB70" s="291"/>
      <c r="AC70" s="291"/>
      <c r="AD70" s="291"/>
      <c r="AE70" s="292"/>
      <c r="AG70" s="281" t="s">
        <v>234</v>
      </c>
      <c r="AH70" s="282"/>
      <c r="AI70" s="283"/>
      <c r="AN70" s="99"/>
      <c r="AO70" s="99"/>
      <c r="AP70" s="98"/>
      <c r="AQ70" s="86"/>
      <c r="BA70" s="85"/>
      <c r="BU70" s="92"/>
      <c r="BV70" s="92"/>
      <c r="BW70" s="92"/>
      <c r="BX70" s="92"/>
      <c r="BY70" s="92"/>
      <c r="BZ70" s="92"/>
      <c r="CA70" s="92"/>
      <c r="CB70" s="92"/>
      <c r="CC70" s="92"/>
      <c r="CD70" s="99"/>
      <c r="CE70" s="99"/>
      <c r="CH70" s="92"/>
    </row>
    <row r="71" spans="2:86" ht="13.5" customHeight="1" thickBot="1">
      <c r="B71" s="103"/>
      <c r="G71" s="293"/>
      <c r="H71" s="294"/>
      <c r="I71" s="294"/>
      <c r="J71" s="294"/>
      <c r="K71" s="294"/>
      <c r="L71" s="294"/>
      <c r="M71" s="295"/>
      <c r="O71" s="284"/>
      <c r="P71" s="285"/>
      <c r="Q71" s="286"/>
      <c r="W71" s="93"/>
      <c r="Y71" s="293"/>
      <c r="Z71" s="294"/>
      <c r="AA71" s="294"/>
      <c r="AB71" s="294"/>
      <c r="AC71" s="294"/>
      <c r="AD71" s="294"/>
      <c r="AE71" s="295"/>
      <c r="AG71" s="284"/>
      <c r="AH71" s="285"/>
      <c r="AI71" s="286"/>
      <c r="AN71" s="99"/>
      <c r="AO71" s="99"/>
      <c r="AP71" s="117"/>
      <c r="AQ71" s="102"/>
      <c r="BL71" s="85"/>
      <c r="BM71" s="85"/>
      <c r="BN71" s="86"/>
      <c r="BO71" s="86"/>
      <c r="BP71" s="85"/>
      <c r="BQ71" s="85"/>
      <c r="BR71" s="86"/>
      <c r="BS71" s="86"/>
      <c r="BT71" s="85"/>
      <c r="BU71" s="85"/>
      <c r="BV71" s="92"/>
      <c r="BW71" s="92"/>
      <c r="BX71" s="92"/>
      <c r="BY71" s="92"/>
      <c r="BZ71" s="92"/>
      <c r="CA71" s="92"/>
      <c r="CB71" s="92"/>
      <c r="CC71" s="92"/>
      <c r="CD71" s="99"/>
      <c r="CE71" s="99"/>
      <c r="CH71" s="92"/>
    </row>
    <row r="72" spans="2:86" ht="13.5" customHeight="1" thickBot="1">
      <c r="B72" s="103"/>
      <c r="O72" s="284"/>
      <c r="P72" s="285"/>
      <c r="Q72" s="286"/>
      <c r="W72" s="93"/>
      <c r="AG72" s="284"/>
      <c r="AH72" s="285"/>
      <c r="AI72" s="286"/>
      <c r="AN72" s="93"/>
      <c r="AO72" s="93"/>
      <c r="AP72" s="117"/>
      <c r="AQ72" s="102"/>
      <c r="BL72" s="85"/>
      <c r="BM72" s="85"/>
      <c r="BN72" s="86"/>
      <c r="BO72" s="86"/>
      <c r="BP72" s="85"/>
      <c r="BQ72" s="85"/>
      <c r="BR72" s="86"/>
      <c r="BS72" s="86"/>
      <c r="BT72" s="85"/>
      <c r="BU72" s="85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H72" s="92"/>
    </row>
    <row r="73" spans="2:86" ht="13.5" customHeight="1">
      <c r="B73" s="103"/>
      <c r="G73" s="290">
        <v>3</v>
      </c>
      <c r="H73" s="291"/>
      <c r="I73" s="291"/>
      <c r="J73" s="291"/>
      <c r="K73" s="291"/>
      <c r="L73" s="291"/>
      <c r="M73" s="292"/>
      <c r="O73" s="284"/>
      <c r="P73" s="285"/>
      <c r="Q73" s="286"/>
      <c r="W73" s="93"/>
      <c r="Y73" s="290">
        <v>10</v>
      </c>
      <c r="Z73" s="291"/>
      <c r="AA73" s="291"/>
      <c r="AB73" s="291"/>
      <c r="AC73" s="291"/>
      <c r="AD73" s="291"/>
      <c r="AE73" s="292"/>
      <c r="AG73" s="284"/>
      <c r="AH73" s="285"/>
      <c r="AI73" s="286"/>
      <c r="AN73" s="93"/>
      <c r="AO73" s="93"/>
      <c r="AP73" s="117"/>
      <c r="AQ73" s="102"/>
      <c r="BL73" s="85"/>
      <c r="BM73" s="85"/>
      <c r="BN73" s="86"/>
      <c r="BO73" s="86"/>
      <c r="BP73" s="85"/>
      <c r="BQ73" s="85"/>
      <c r="BR73" s="86"/>
      <c r="BS73" s="86"/>
      <c r="BT73" s="85"/>
      <c r="BU73" s="85"/>
      <c r="BV73" s="92"/>
      <c r="BW73" s="92"/>
      <c r="BX73" s="92"/>
      <c r="BY73" s="92"/>
      <c r="BZ73" s="92"/>
      <c r="CA73" s="92"/>
      <c r="CB73" s="92"/>
      <c r="CC73" s="92"/>
      <c r="CD73" s="99"/>
      <c r="CE73" s="99"/>
      <c r="CH73" s="92"/>
    </row>
    <row r="74" spans="2:86" ht="13.5" customHeight="1" thickBot="1">
      <c r="B74" s="103"/>
      <c r="G74" s="293"/>
      <c r="H74" s="294"/>
      <c r="I74" s="294"/>
      <c r="J74" s="294"/>
      <c r="K74" s="294"/>
      <c r="L74" s="294"/>
      <c r="M74" s="295"/>
      <c r="O74" s="284"/>
      <c r="P74" s="285"/>
      <c r="Q74" s="286"/>
      <c r="W74" s="93"/>
      <c r="Y74" s="293"/>
      <c r="Z74" s="294"/>
      <c r="AA74" s="294"/>
      <c r="AB74" s="294"/>
      <c r="AC74" s="294"/>
      <c r="AD74" s="294"/>
      <c r="AE74" s="295"/>
      <c r="AG74" s="287"/>
      <c r="AH74" s="288"/>
      <c r="AI74" s="289"/>
      <c r="AN74" s="93"/>
      <c r="AO74" s="93"/>
      <c r="AP74" s="101"/>
      <c r="AQ74" s="104"/>
      <c r="BL74" s="85"/>
      <c r="BM74" s="85"/>
      <c r="BN74" s="86"/>
      <c r="BO74" s="92"/>
      <c r="BP74" s="85"/>
      <c r="BQ74" s="85"/>
      <c r="BR74" s="99"/>
      <c r="BS74" s="99"/>
      <c r="BT74" s="85"/>
      <c r="BU74" s="85"/>
      <c r="BV74" s="92"/>
      <c r="BW74" s="92"/>
      <c r="BX74" s="92"/>
      <c r="BY74" s="92"/>
      <c r="BZ74" s="92"/>
      <c r="CA74" s="92"/>
      <c r="CB74" s="92"/>
      <c r="CC74" s="92"/>
      <c r="CD74" s="99"/>
      <c r="CE74" s="99"/>
      <c r="CH74" s="92"/>
    </row>
    <row r="75" spans="2:86" ht="13.5" customHeight="1" thickBot="1">
      <c r="B75" s="103"/>
      <c r="O75" s="284"/>
      <c r="P75" s="285"/>
      <c r="Q75" s="286"/>
      <c r="R75" s="85"/>
      <c r="W75" s="93"/>
      <c r="AN75" s="93"/>
      <c r="AO75" s="93"/>
      <c r="AP75" s="100"/>
      <c r="AQ75" s="92"/>
      <c r="BL75" s="85"/>
      <c r="BM75" s="85"/>
      <c r="BN75" s="86"/>
      <c r="BO75" s="92"/>
      <c r="BP75" s="85"/>
      <c r="BQ75" s="85"/>
      <c r="BR75" s="99"/>
      <c r="BS75" s="99"/>
      <c r="BT75" s="85"/>
      <c r="BU75" s="85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104"/>
      <c r="CG75" s="92"/>
      <c r="CH75" s="92"/>
    </row>
    <row r="76" spans="2:86" ht="13.5" customHeight="1">
      <c r="B76" s="103"/>
      <c r="G76" s="290">
        <v>4</v>
      </c>
      <c r="H76" s="291"/>
      <c r="I76" s="291"/>
      <c r="J76" s="291"/>
      <c r="K76" s="291"/>
      <c r="L76" s="291"/>
      <c r="M76" s="292"/>
      <c r="O76" s="284"/>
      <c r="P76" s="285"/>
      <c r="Q76" s="286"/>
      <c r="R76" s="85"/>
      <c r="W76" s="93"/>
      <c r="Y76" s="290">
        <v>11</v>
      </c>
      <c r="Z76" s="291"/>
      <c r="AA76" s="291"/>
      <c r="AB76" s="291"/>
      <c r="AC76" s="291"/>
      <c r="AD76" s="291"/>
      <c r="AE76" s="292"/>
      <c r="AG76" s="281" t="s">
        <v>236</v>
      </c>
      <c r="AH76" s="282"/>
      <c r="AI76" s="283"/>
      <c r="AN76" s="93"/>
      <c r="AO76" s="93"/>
      <c r="AP76" s="98"/>
      <c r="AQ76" s="86"/>
      <c r="BM76" s="85"/>
      <c r="BN76" s="86"/>
      <c r="BO76" s="92"/>
      <c r="BP76" s="85"/>
      <c r="BQ76" s="85"/>
      <c r="BR76" s="104"/>
      <c r="BS76" s="92"/>
      <c r="BT76" s="85"/>
      <c r="BU76" s="85"/>
      <c r="BV76" s="92"/>
      <c r="BW76" s="92"/>
      <c r="BX76" s="92"/>
      <c r="BY76" s="92"/>
      <c r="BZ76" s="92"/>
      <c r="CA76" s="92"/>
      <c r="CB76" s="92"/>
      <c r="CC76" s="92"/>
      <c r="CD76" s="99"/>
      <c r="CE76" s="99"/>
      <c r="CF76" s="99"/>
      <c r="CG76" s="99"/>
      <c r="CH76" s="92"/>
    </row>
    <row r="77" spans="2:86" ht="13.5" customHeight="1" thickBot="1">
      <c r="B77" s="103"/>
      <c r="G77" s="293"/>
      <c r="H77" s="294"/>
      <c r="I77" s="294"/>
      <c r="J77" s="294"/>
      <c r="K77" s="294"/>
      <c r="L77" s="294"/>
      <c r="M77" s="295"/>
      <c r="O77" s="284"/>
      <c r="P77" s="285"/>
      <c r="Q77" s="286"/>
      <c r="R77" s="85"/>
      <c r="W77" s="93"/>
      <c r="Y77" s="293"/>
      <c r="Z77" s="294"/>
      <c r="AA77" s="294"/>
      <c r="AB77" s="294"/>
      <c r="AC77" s="294"/>
      <c r="AD77" s="294"/>
      <c r="AE77" s="295"/>
      <c r="AG77" s="284"/>
      <c r="AH77" s="285"/>
      <c r="AI77" s="286"/>
      <c r="AN77" s="93"/>
      <c r="AO77" s="93"/>
      <c r="AP77" s="117"/>
      <c r="AQ77" s="102"/>
      <c r="BM77" s="85"/>
      <c r="BN77" s="86"/>
      <c r="BO77" s="92"/>
      <c r="BP77" s="85"/>
      <c r="BQ77" s="85"/>
      <c r="BR77" s="99"/>
      <c r="BS77" s="99"/>
      <c r="BT77" s="85"/>
      <c r="BU77" s="85"/>
      <c r="BV77" s="92"/>
      <c r="BW77" s="92"/>
      <c r="BX77" s="92"/>
      <c r="BY77" s="92"/>
      <c r="BZ77" s="92"/>
      <c r="CA77" s="92"/>
      <c r="CB77" s="92"/>
      <c r="CC77" s="92"/>
      <c r="CD77" s="99"/>
      <c r="CE77" s="99"/>
      <c r="CF77" s="99"/>
      <c r="CG77" s="99"/>
      <c r="CH77" s="92"/>
    </row>
    <row r="78" spans="2:86" ht="13.5" customHeight="1" thickBot="1">
      <c r="B78" s="103"/>
      <c r="O78" s="284"/>
      <c r="P78" s="285"/>
      <c r="Q78" s="286"/>
      <c r="W78" s="93"/>
      <c r="AG78" s="284"/>
      <c r="AH78" s="285"/>
      <c r="AI78" s="286"/>
      <c r="AN78" s="92"/>
      <c r="AO78" s="92"/>
      <c r="AP78" s="117"/>
      <c r="AQ78" s="102"/>
      <c r="AR78" s="86"/>
      <c r="AS78" s="107"/>
      <c r="BI78" s="85"/>
      <c r="BJ78" s="85"/>
      <c r="BM78" s="85"/>
      <c r="BN78" s="86"/>
      <c r="BO78" s="92"/>
      <c r="BP78" s="85"/>
      <c r="BQ78" s="85"/>
      <c r="BR78" s="99"/>
      <c r="BS78" s="99"/>
      <c r="BT78" s="85"/>
      <c r="BU78" s="85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2:86" ht="13.5" customHeight="1">
      <c r="B79" s="103"/>
      <c r="G79" s="290">
        <v>5</v>
      </c>
      <c r="H79" s="291"/>
      <c r="I79" s="291"/>
      <c r="J79" s="291"/>
      <c r="K79" s="291"/>
      <c r="L79" s="291"/>
      <c r="M79" s="292"/>
      <c r="O79" s="284"/>
      <c r="P79" s="285"/>
      <c r="Q79" s="286"/>
      <c r="R79" s="131"/>
      <c r="S79" s="131"/>
      <c r="T79" s="131"/>
      <c r="U79" s="131"/>
      <c r="V79" s="131"/>
      <c r="W79" s="93"/>
      <c r="Y79" s="290">
        <v>12</v>
      </c>
      <c r="Z79" s="291"/>
      <c r="AA79" s="291"/>
      <c r="AB79" s="291"/>
      <c r="AC79" s="291"/>
      <c r="AD79" s="291"/>
      <c r="AE79" s="292"/>
      <c r="AG79" s="284"/>
      <c r="AH79" s="285"/>
      <c r="AI79" s="286"/>
      <c r="AN79" s="92"/>
      <c r="AO79" s="92"/>
      <c r="AP79" s="117"/>
      <c r="AQ79" s="102"/>
      <c r="BO79" s="92"/>
      <c r="BP79" s="92"/>
      <c r="BQ79" s="92"/>
      <c r="BR79" s="104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9"/>
      <c r="CE79" s="99"/>
      <c r="CF79" s="99"/>
      <c r="CG79" s="99"/>
      <c r="CH79" s="92"/>
    </row>
    <row r="80" spans="2:86" ht="13.5" customHeight="1" thickBot="1">
      <c r="B80" s="103"/>
      <c r="G80" s="293"/>
      <c r="H80" s="294"/>
      <c r="I80" s="294"/>
      <c r="J80" s="294"/>
      <c r="K80" s="294"/>
      <c r="L80" s="294"/>
      <c r="M80" s="295"/>
      <c r="O80" s="287"/>
      <c r="P80" s="288"/>
      <c r="Q80" s="289"/>
      <c r="R80" s="131"/>
      <c r="S80" s="131"/>
      <c r="T80" s="131"/>
      <c r="U80" s="131"/>
      <c r="V80" s="131"/>
      <c r="W80" s="93"/>
      <c r="Y80" s="293"/>
      <c r="Z80" s="294"/>
      <c r="AA80" s="294"/>
      <c r="AB80" s="294"/>
      <c r="AC80" s="294"/>
      <c r="AD80" s="294"/>
      <c r="AE80" s="295"/>
      <c r="AG80" s="284"/>
      <c r="AH80" s="285"/>
      <c r="AI80" s="286"/>
      <c r="AN80" s="92"/>
      <c r="AO80" s="92"/>
      <c r="AP80" s="101"/>
      <c r="AQ80" s="86"/>
      <c r="BO80" s="92"/>
      <c r="BP80" s="99"/>
      <c r="BQ80" s="99"/>
      <c r="BR80" s="99"/>
      <c r="BS80" s="99"/>
      <c r="BT80" s="99"/>
      <c r="BU80" s="99"/>
      <c r="BV80" s="92"/>
      <c r="BW80" s="92"/>
      <c r="BX80" s="92"/>
      <c r="BY80" s="92"/>
      <c r="BZ80" s="92"/>
      <c r="CA80" s="92"/>
      <c r="CB80" s="92"/>
      <c r="CC80" s="92"/>
      <c r="CD80" s="99"/>
      <c r="CE80" s="99"/>
      <c r="CF80" s="99"/>
      <c r="CG80" s="99"/>
      <c r="CH80" s="92"/>
    </row>
    <row r="81" spans="2:86" ht="13.5" customHeight="1" thickBot="1">
      <c r="B81" s="103"/>
      <c r="R81" s="131"/>
      <c r="S81" s="131"/>
      <c r="T81" s="131"/>
      <c r="U81" s="131"/>
      <c r="V81" s="131"/>
      <c r="W81" s="92"/>
      <c r="AG81" s="284"/>
      <c r="AH81" s="285"/>
      <c r="AI81" s="286"/>
      <c r="AN81" s="92"/>
      <c r="AO81" s="92"/>
      <c r="AP81" s="100"/>
      <c r="AQ81" s="86"/>
      <c r="BO81" s="92"/>
      <c r="BP81" s="99"/>
      <c r="BQ81" s="99"/>
      <c r="BR81" s="99"/>
      <c r="BS81" s="99"/>
      <c r="BT81" s="99"/>
      <c r="BU81" s="99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2:86" ht="13.5" customHeight="1">
      <c r="B82" s="103"/>
      <c r="G82" s="290">
        <v>6</v>
      </c>
      <c r="H82" s="291"/>
      <c r="I82" s="291"/>
      <c r="J82" s="291"/>
      <c r="K82" s="291"/>
      <c r="L82" s="291"/>
      <c r="M82" s="292"/>
      <c r="O82" s="281" t="s">
        <v>233</v>
      </c>
      <c r="P82" s="282"/>
      <c r="Q82" s="283"/>
      <c r="R82" s="131"/>
      <c r="S82" s="131"/>
      <c r="T82" s="131"/>
      <c r="U82" s="131"/>
      <c r="V82" s="131"/>
      <c r="W82" s="99"/>
      <c r="Y82" s="290">
        <v>13</v>
      </c>
      <c r="Z82" s="291"/>
      <c r="AA82" s="291"/>
      <c r="AB82" s="291"/>
      <c r="AC82" s="291"/>
      <c r="AD82" s="291"/>
      <c r="AE82" s="292"/>
      <c r="AG82" s="284"/>
      <c r="AH82" s="285"/>
      <c r="AI82" s="286"/>
      <c r="AN82" s="99"/>
      <c r="AO82" s="99"/>
      <c r="AP82" s="98"/>
      <c r="AQ82" s="86"/>
      <c r="BO82" s="92"/>
      <c r="BP82" s="92"/>
      <c r="BQ82" s="92"/>
      <c r="BR82" s="104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2:86" ht="13.5" customHeight="1" thickBot="1">
      <c r="B83" s="103"/>
      <c r="G83" s="293"/>
      <c r="H83" s="294"/>
      <c r="I83" s="294"/>
      <c r="J83" s="294"/>
      <c r="K83" s="294"/>
      <c r="L83" s="294"/>
      <c r="M83" s="295"/>
      <c r="O83" s="284"/>
      <c r="P83" s="285"/>
      <c r="Q83" s="286"/>
      <c r="R83" s="131"/>
      <c r="S83" s="131"/>
      <c r="T83" s="131"/>
      <c r="U83" s="131"/>
      <c r="V83" s="131"/>
      <c r="W83" s="99"/>
      <c r="Y83" s="293"/>
      <c r="Z83" s="294"/>
      <c r="AA83" s="294"/>
      <c r="AB83" s="294"/>
      <c r="AC83" s="294"/>
      <c r="AD83" s="294"/>
      <c r="AE83" s="295"/>
      <c r="AG83" s="287"/>
      <c r="AH83" s="288"/>
      <c r="AI83" s="289"/>
      <c r="AN83" s="99"/>
      <c r="AO83" s="99"/>
      <c r="AP83" s="101"/>
      <c r="AQ83" s="104"/>
      <c r="BO83" s="92"/>
      <c r="BP83" s="99"/>
      <c r="BQ83" s="99"/>
      <c r="BR83" s="99"/>
      <c r="BS83" s="99"/>
      <c r="BT83" s="99"/>
      <c r="BU83" s="99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2:86" ht="13.5" customHeight="1" thickBot="1">
      <c r="B84" s="103"/>
      <c r="O84" s="284"/>
      <c r="P84" s="285"/>
      <c r="Q84" s="286"/>
      <c r="R84" s="92"/>
      <c r="S84" s="92"/>
      <c r="T84" s="92"/>
      <c r="U84" s="92"/>
      <c r="V84" s="92"/>
      <c r="W84" s="93"/>
      <c r="AN84" s="93"/>
      <c r="AO84" s="93"/>
      <c r="AP84" s="98"/>
      <c r="AQ84" s="86"/>
      <c r="BK84" s="85"/>
      <c r="BL84" s="85"/>
      <c r="BM84" s="92"/>
      <c r="BN84" s="92"/>
      <c r="BO84" s="92"/>
      <c r="BP84" s="99"/>
      <c r="BQ84" s="99"/>
      <c r="BR84" s="99"/>
      <c r="BS84" s="99"/>
      <c r="BT84" s="99"/>
      <c r="BU84" s="99"/>
      <c r="BV84" s="92"/>
      <c r="BW84" s="92"/>
      <c r="BX84" s="92"/>
      <c r="BY84" s="92"/>
      <c r="BZ84" s="92"/>
      <c r="CA84" s="92"/>
      <c r="CB84" s="92"/>
      <c r="CC84" s="92"/>
      <c r="CD84" s="99"/>
      <c r="CE84" s="92"/>
      <c r="CF84" s="92"/>
      <c r="CG84" s="92"/>
      <c r="CH84" s="92"/>
    </row>
    <row r="85" spans="2:86" ht="13.5" customHeight="1">
      <c r="B85" s="103"/>
      <c r="G85" s="290">
        <v>7</v>
      </c>
      <c r="H85" s="291"/>
      <c r="I85" s="291"/>
      <c r="J85" s="291"/>
      <c r="K85" s="291"/>
      <c r="L85" s="291"/>
      <c r="M85" s="292"/>
      <c r="O85" s="284"/>
      <c r="P85" s="285"/>
      <c r="Q85" s="286"/>
      <c r="R85" s="97"/>
      <c r="S85" s="97"/>
      <c r="T85" s="97"/>
      <c r="U85" s="131"/>
      <c r="V85" s="131"/>
      <c r="W85" s="93"/>
      <c r="Y85" s="290">
        <v>14</v>
      </c>
      <c r="Z85" s="291"/>
      <c r="AA85" s="291"/>
      <c r="AB85" s="291"/>
      <c r="AC85" s="291"/>
      <c r="AD85" s="291"/>
      <c r="AE85" s="292"/>
      <c r="AG85" s="281" t="s">
        <v>237</v>
      </c>
      <c r="AH85" s="282"/>
      <c r="AI85" s="283"/>
      <c r="AN85" s="93"/>
      <c r="AO85" s="93"/>
      <c r="AP85" s="98"/>
      <c r="AQ85" s="86"/>
      <c r="BA85" s="92"/>
      <c r="BD85" s="92"/>
      <c r="BE85" s="92"/>
      <c r="BF85" s="92"/>
      <c r="BG85" s="92"/>
      <c r="BH85" s="92"/>
      <c r="BI85" s="92"/>
      <c r="BJ85" s="92"/>
      <c r="BK85" s="85"/>
      <c r="BL85" s="85"/>
      <c r="BM85" s="92"/>
      <c r="BN85" s="92"/>
      <c r="BO85" s="92"/>
      <c r="BP85" s="92"/>
      <c r="BQ85" s="92"/>
      <c r="BR85" s="104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2:86" ht="13.5" customHeight="1" thickBot="1">
      <c r="B86" s="103"/>
      <c r="G86" s="293"/>
      <c r="H86" s="294"/>
      <c r="I86" s="294"/>
      <c r="J86" s="294"/>
      <c r="K86" s="294"/>
      <c r="L86" s="294"/>
      <c r="M86" s="295"/>
      <c r="O86" s="284"/>
      <c r="P86" s="285"/>
      <c r="Q86" s="286"/>
      <c r="R86" s="97"/>
      <c r="S86" s="97"/>
      <c r="T86" s="97"/>
      <c r="U86" s="131"/>
      <c r="V86" s="131"/>
      <c r="W86" s="93"/>
      <c r="Y86" s="293"/>
      <c r="Z86" s="294"/>
      <c r="AA86" s="294"/>
      <c r="AB86" s="294"/>
      <c r="AC86" s="294"/>
      <c r="AD86" s="294"/>
      <c r="AE86" s="295"/>
      <c r="AG86" s="284"/>
      <c r="AH86" s="285"/>
      <c r="AI86" s="286"/>
      <c r="AN86" s="93"/>
      <c r="AO86" s="93"/>
      <c r="AP86" s="98"/>
      <c r="AQ86" s="86"/>
      <c r="BA86" s="92"/>
      <c r="BD86" s="99"/>
      <c r="BE86" s="99"/>
      <c r="BF86" s="99"/>
      <c r="BG86" s="99"/>
      <c r="BH86" s="99"/>
      <c r="BI86" s="92"/>
      <c r="BJ86" s="92"/>
      <c r="BK86" s="92"/>
      <c r="BL86" s="92"/>
      <c r="BM86" s="92"/>
      <c r="BN86" s="92"/>
      <c r="BO86" s="92"/>
      <c r="BP86" s="99"/>
      <c r="BQ86" s="99"/>
      <c r="BR86" s="99"/>
      <c r="BS86" s="99"/>
      <c r="BT86" s="99"/>
      <c r="BU86" s="99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2:86" ht="13.5" customHeight="1" thickBot="1">
      <c r="B87" s="103"/>
      <c r="O87" s="284"/>
      <c r="P87" s="285"/>
      <c r="Q87" s="286"/>
      <c r="R87" s="97"/>
      <c r="S87" s="97"/>
      <c r="T87" s="97"/>
      <c r="U87" s="131"/>
      <c r="V87" s="131"/>
      <c r="W87" s="93"/>
      <c r="AG87" s="284"/>
      <c r="AH87" s="285"/>
      <c r="AI87" s="286"/>
      <c r="AN87" s="93"/>
      <c r="AO87" s="93"/>
      <c r="AP87" s="98"/>
      <c r="AQ87" s="86"/>
      <c r="AR87" s="86"/>
      <c r="AS87" s="86"/>
      <c r="AT87" s="86"/>
      <c r="AU87" s="86"/>
      <c r="AV87" s="86"/>
      <c r="AW87" s="86"/>
      <c r="AX87" s="86"/>
      <c r="AY87" s="86"/>
      <c r="BA87" s="92"/>
      <c r="BD87" s="99"/>
      <c r="BE87" s="99"/>
      <c r="BF87" s="99"/>
      <c r="BG87" s="99"/>
      <c r="BH87" s="99"/>
      <c r="BI87" s="92"/>
      <c r="BJ87" s="92"/>
      <c r="BK87" s="92"/>
      <c r="BL87" s="92"/>
      <c r="BM87" s="92"/>
      <c r="BN87" s="92"/>
      <c r="BO87" s="92"/>
      <c r="BP87" s="99"/>
      <c r="BQ87" s="99"/>
      <c r="BR87" s="99"/>
      <c r="BS87" s="99"/>
      <c r="BT87" s="99"/>
      <c r="BU87" s="99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2:86" ht="13.5" customHeight="1">
      <c r="B88" s="103"/>
      <c r="G88" s="290">
        <v>8</v>
      </c>
      <c r="H88" s="291"/>
      <c r="I88" s="291"/>
      <c r="J88" s="291"/>
      <c r="K88" s="291"/>
      <c r="L88" s="291"/>
      <c r="M88" s="292"/>
      <c r="O88" s="284"/>
      <c r="P88" s="285"/>
      <c r="Q88" s="286"/>
      <c r="R88" s="97"/>
      <c r="S88" s="97"/>
      <c r="T88" s="97"/>
      <c r="U88" s="131"/>
      <c r="V88" s="131"/>
      <c r="W88" s="92"/>
      <c r="Y88" s="290">
        <v>15</v>
      </c>
      <c r="Z88" s="291"/>
      <c r="AA88" s="291"/>
      <c r="AB88" s="291"/>
      <c r="AC88" s="291"/>
      <c r="AD88" s="291"/>
      <c r="AE88" s="292"/>
      <c r="AG88" s="284"/>
      <c r="AH88" s="285"/>
      <c r="AI88" s="286"/>
      <c r="AN88" s="93"/>
      <c r="AO88" s="93"/>
      <c r="AP88" s="98"/>
      <c r="AR88" s="105"/>
      <c r="AS88" s="105"/>
      <c r="AT88" s="105"/>
      <c r="AU88" s="86"/>
      <c r="AV88" s="86"/>
      <c r="AW88" s="86"/>
      <c r="AX88" s="86"/>
      <c r="AY88" s="86"/>
      <c r="BA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2:86" ht="13.5" customHeight="1" thickBot="1">
      <c r="B89" s="103"/>
      <c r="G89" s="293"/>
      <c r="H89" s="294"/>
      <c r="I89" s="294"/>
      <c r="J89" s="294"/>
      <c r="K89" s="294"/>
      <c r="L89" s="294"/>
      <c r="M89" s="295"/>
      <c r="O89" s="287"/>
      <c r="P89" s="288"/>
      <c r="Q89" s="289"/>
      <c r="R89" s="97"/>
      <c r="S89" s="97"/>
      <c r="T89" s="97"/>
      <c r="U89" s="131"/>
      <c r="V89" s="131"/>
      <c r="W89" s="92"/>
      <c r="Y89" s="293"/>
      <c r="Z89" s="294"/>
      <c r="AA89" s="294"/>
      <c r="AB89" s="294"/>
      <c r="AC89" s="294"/>
      <c r="AD89" s="294"/>
      <c r="AE89" s="295"/>
      <c r="AG89" s="287"/>
      <c r="AH89" s="288"/>
      <c r="AI89" s="289"/>
      <c r="AN89" s="93"/>
      <c r="AO89" s="93"/>
      <c r="AP89" s="98"/>
      <c r="AR89" s="105"/>
      <c r="AS89" s="105"/>
      <c r="AT89" s="105"/>
      <c r="AU89" s="86"/>
      <c r="AV89" s="86"/>
      <c r="AW89" s="86"/>
      <c r="AX89" s="86"/>
      <c r="AY89" s="86"/>
      <c r="BA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2:86" s="86" customFormat="1" ht="13.5" customHeight="1">
      <c r="B90" s="103"/>
      <c r="G90" s="79"/>
      <c r="H90" s="79"/>
      <c r="I90" s="79"/>
      <c r="J90" s="79"/>
      <c r="K90" s="79"/>
      <c r="L90" s="79"/>
      <c r="M90" s="79"/>
      <c r="N90" s="107"/>
      <c r="Q90" s="107"/>
      <c r="R90" s="97"/>
      <c r="S90" s="97"/>
      <c r="T90" s="97"/>
      <c r="U90" s="131"/>
      <c r="Y90" s="79"/>
      <c r="Z90" s="79"/>
      <c r="AA90" s="79"/>
      <c r="AB90" s="79"/>
      <c r="AC90" s="79"/>
      <c r="AD90" s="79"/>
      <c r="AE90" s="79"/>
      <c r="AG90" s="92"/>
      <c r="AH90" s="92"/>
      <c r="AI90" s="92"/>
      <c r="AJ90" s="92"/>
      <c r="AK90" s="92"/>
      <c r="AL90" s="92"/>
      <c r="AM90" s="92"/>
      <c r="AN90" s="92"/>
      <c r="AO90" s="92"/>
      <c r="AP90" s="98"/>
      <c r="AS90" s="97"/>
      <c r="AT90" s="97"/>
      <c r="AU90" s="107"/>
      <c r="AV90" s="107"/>
      <c r="AW90" s="107"/>
      <c r="AX90" s="107"/>
      <c r="BA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2:51" ht="13.5" customHeight="1" thickBot="1">
      <c r="B91" s="108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109"/>
      <c r="AT91" s="86"/>
      <c r="AU91" s="86"/>
      <c r="AV91" s="86"/>
      <c r="AW91" s="86"/>
      <c r="AX91" s="86"/>
      <c r="AY91" s="86"/>
    </row>
  </sheetData>
  <sheetProtection/>
  <mergeCells count="74">
    <mergeCell ref="Y39:AE40"/>
    <mergeCell ref="Y51:AE52"/>
    <mergeCell ref="Y48:AE49"/>
    <mergeCell ref="AG76:AI83"/>
    <mergeCell ref="AG85:AI89"/>
    <mergeCell ref="Y85:AE86"/>
    <mergeCell ref="Y88:AE89"/>
    <mergeCell ref="G88:M89"/>
    <mergeCell ref="Y76:AE77"/>
    <mergeCell ref="G70:M71"/>
    <mergeCell ref="G82:M83"/>
    <mergeCell ref="G85:M86"/>
    <mergeCell ref="Y82:AE83"/>
    <mergeCell ref="Y73:AE74"/>
    <mergeCell ref="O82:Q89"/>
    <mergeCell ref="O70:Q80"/>
    <mergeCell ref="G73:M74"/>
    <mergeCell ref="G25:M26"/>
    <mergeCell ref="AQ25:AW26"/>
    <mergeCell ref="G28:M29"/>
    <mergeCell ref="G79:M80"/>
    <mergeCell ref="O28:Q35"/>
    <mergeCell ref="G76:M77"/>
    <mergeCell ref="G37:M38"/>
    <mergeCell ref="Y45:AE46"/>
    <mergeCell ref="G49:M50"/>
    <mergeCell ref="B60:N62"/>
    <mergeCell ref="G66:M67"/>
    <mergeCell ref="Y66:AE67"/>
    <mergeCell ref="O66:T67"/>
    <mergeCell ref="Y79:AE80"/>
    <mergeCell ref="Y70:AE71"/>
    <mergeCell ref="B9:O11"/>
    <mergeCell ref="T15:AN16"/>
    <mergeCell ref="Y21:AE22"/>
    <mergeCell ref="G22:M23"/>
    <mergeCell ref="P9:T11"/>
    <mergeCell ref="G40:M41"/>
    <mergeCell ref="Y33:AE34"/>
    <mergeCell ref="Y36:AE37"/>
    <mergeCell ref="O37:Q47"/>
    <mergeCell ref="G19:M20"/>
    <mergeCell ref="AG21:AI28"/>
    <mergeCell ref="Y24:AE25"/>
    <mergeCell ref="O19:Q26"/>
    <mergeCell ref="Y27:AE28"/>
    <mergeCell ref="G31:M32"/>
    <mergeCell ref="G52:M53"/>
    <mergeCell ref="G46:M47"/>
    <mergeCell ref="G43:M44"/>
    <mergeCell ref="O49:Q53"/>
    <mergeCell ref="AQ19:AW20"/>
    <mergeCell ref="AQ43:AW44"/>
    <mergeCell ref="AQ37:AW38"/>
    <mergeCell ref="AQ52:AW53"/>
    <mergeCell ref="AQ46:AW47"/>
    <mergeCell ref="G34:M35"/>
    <mergeCell ref="Y42:AE43"/>
    <mergeCell ref="AQ31:AW32"/>
    <mergeCell ref="AQ34:AW35"/>
    <mergeCell ref="AQ28:AW29"/>
    <mergeCell ref="AY28:BA32"/>
    <mergeCell ref="O60:S62"/>
    <mergeCell ref="Y30:AE31"/>
    <mergeCell ref="AG30:AI37"/>
    <mergeCell ref="AG39:AI46"/>
    <mergeCell ref="AG48:AI52"/>
    <mergeCell ref="AY34:BA41"/>
    <mergeCell ref="AY43:BA53"/>
    <mergeCell ref="AQ49:AW50"/>
    <mergeCell ref="AQ40:AW41"/>
    <mergeCell ref="AQ22:AW23"/>
    <mergeCell ref="AG70:AI74"/>
    <mergeCell ref="AY19:BA26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2" r:id="rId2"/>
  <headerFooter alignWithMargins="0">
    <oddFooter>&amp;C&amp;"ＭＳ 明朝,標準"&amp;14－28－&amp;"ＭＳ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BC89"/>
  <sheetViews>
    <sheetView tabSelected="1" view="pageBreakPreview" zoomScale="75" zoomScaleSheetLayoutView="75" workbookViewId="0" topLeftCell="A1">
      <selection activeCell="U6" sqref="U6"/>
    </sheetView>
  </sheetViews>
  <sheetFormatPr defaultColWidth="9.00390625" defaultRowHeight="39" customHeight="1"/>
  <cols>
    <col min="1" max="1" width="4.875" style="22" customWidth="1"/>
    <col min="2" max="2" width="6.375" style="22" bestFit="1" customWidth="1"/>
    <col min="3" max="3" width="4.625" style="22" customWidth="1"/>
    <col min="4" max="10" width="10.625" style="22" customWidth="1"/>
    <col min="11" max="13" width="5.625" style="22" customWidth="1"/>
    <col min="14" max="14" width="10.625" style="22" hidden="1" customWidth="1"/>
    <col min="15" max="15" width="5.625" style="22" hidden="1" customWidth="1"/>
    <col min="16" max="17" width="7.00390625" style="22" hidden="1" customWidth="1"/>
    <col min="18" max="19" width="5.625" style="22" customWidth="1"/>
    <col min="20" max="20" width="7.125" style="23" customWidth="1"/>
    <col min="21" max="22" width="5.625" style="22" customWidth="1"/>
    <col min="23" max="16384" width="9.00390625" style="22" customWidth="1"/>
  </cols>
  <sheetData>
    <row r="1" spans="2:22" s="1" customFormat="1" ht="39" customHeight="1" thickBot="1">
      <c r="B1" s="325" t="s">
        <v>1</v>
      </c>
      <c r="C1" s="325"/>
      <c r="D1" s="325" t="s">
        <v>8</v>
      </c>
      <c r="E1" s="325"/>
      <c r="F1" s="20" t="s">
        <v>41</v>
      </c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3"/>
      <c r="U1" s="22"/>
      <c r="V1" s="22"/>
    </row>
    <row r="2" spans="2:19" ht="39" customHeight="1" thickBot="1">
      <c r="B2" s="323" t="s">
        <v>49</v>
      </c>
      <c r="C2" s="324"/>
      <c r="D2" s="121" t="s">
        <v>42</v>
      </c>
      <c r="E2" s="45" t="str">
        <f>IF(C3="","",C3)</f>
        <v>尽誠学園Ａ</v>
      </c>
      <c r="F2" s="46" t="str">
        <f>IF(C4="","",C4)</f>
        <v>城南Ａ</v>
      </c>
      <c r="G2" s="46" t="str">
        <f>IF(C5="","",C5)</f>
        <v>和歌山商業Ａ</v>
      </c>
      <c r="H2" s="45" t="str">
        <f>IF(C6="","",C6)</f>
        <v>近江兄弟社Ａ</v>
      </c>
      <c r="I2" s="45" t="str">
        <f>IF(C7="","",C7)</f>
        <v>四学香川西</v>
      </c>
      <c r="J2" s="45" t="str">
        <f>IF(C8="","",C8)</f>
        <v>高松西</v>
      </c>
      <c r="K2" s="317" t="s">
        <v>9</v>
      </c>
      <c r="L2" s="318"/>
      <c r="M2" s="48" t="s">
        <v>10</v>
      </c>
      <c r="N2" s="49" t="s">
        <v>11</v>
      </c>
      <c r="O2" s="50" t="s">
        <v>12</v>
      </c>
      <c r="P2" s="50" t="s">
        <v>13</v>
      </c>
      <c r="Q2" s="50" t="s">
        <v>14</v>
      </c>
      <c r="R2" s="51" t="s">
        <v>15</v>
      </c>
      <c r="S2" s="265"/>
    </row>
    <row r="3" spans="2:20" ht="39" customHeight="1">
      <c r="B3" s="52" t="s">
        <v>28</v>
      </c>
      <c r="C3" s="330" t="str">
        <f>IF('決勝ﾘｰｸﾞ順位'!B5="","",'決勝ﾘｰｸﾞ順位'!B5)</f>
        <v>尽誠学園Ａ</v>
      </c>
      <c r="D3" s="331"/>
      <c r="E3" s="157"/>
      <c r="F3" s="75" t="s">
        <v>341</v>
      </c>
      <c r="G3" s="75" t="s">
        <v>343</v>
      </c>
      <c r="H3" s="66" t="s">
        <v>341</v>
      </c>
      <c r="I3" s="158" t="s">
        <v>341</v>
      </c>
      <c r="J3" s="66" t="s">
        <v>387</v>
      </c>
      <c r="K3" s="319" t="str">
        <f aca="true" t="shared" si="0" ref="K3:K8">IF(SUM(N3:O3)=0,"/",P3+N3&amp;"/"&amp;Q3+O3)</f>
        <v>5/0</v>
      </c>
      <c r="L3" s="320"/>
      <c r="M3" s="30">
        <f aca="true" t="shared" si="1" ref="M3:M8">IF(SUM(N3:Q3)=0,"",P3*2+O3+N3*2)</f>
        <v>10</v>
      </c>
      <c r="N3" s="31">
        <f aca="true" t="shared" si="2" ref="N3:N8">IF(LEFT(G3,1)="3",1,0)+IF(LEFT(F3,1)="3",1,0)+IF(LEFT(H3,1)="3",1,0)+IF(LEFT(I3,1)="3",1,0)+IF(LEFT(J3,1)="3",1,0)+IF(LEFT(E3,1)="3",1,0)</f>
        <v>5</v>
      </c>
      <c r="O3" s="32">
        <f aca="true" t="shared" si="3" ref="O3:O8">IF(RIGHT(G3,1)="3",1,0)+IF(RIGHT(F3,1)="3",1,0)+IF(RIGHT(H3,1)="3",1,0)+IF(RIGHT(I3,1)="3",1,0)+IF(RIGHT(J3,1)="3",1,0)+IF(RIGHT(E3,1)="3",1,0)</f>
        <v>0</v>
      </c>
      <c r="P3" s="33">
        <f aca="true" t="shared" si="4" ref="P3:P8">IF(LEFT(G3,1)="W",1,0)+IF(LEFT(F3,1)="W",1,0)+IF(LEFT(H3,1)="W",1,0)+IF(LEFT(I3,1)="W",1,0)+IF(LEFT(J3,1)="W",1,0)+IF(LEFT(E3,1)="W",1,0)</f>
        <v>0</v>
      </c>
      <c r="Q3" s="33">
        <f aca="true" t="shared" si="5" ref="Q3:Q8">IF(LEFT(G3,1)="L",1,0)+IF(LEFT(F3,1)="L",1,0)+IF(LEFT(H3,1)="L",1,0)+IF(LEFT(I3,1)="L",1,0)+IF(LEFT(J3,1)="L",1,0)+IF(LEFT(E3,1)="L",1,0)</f>
        <v>0</v>
      </c>
      <c r="R3" s="53">
        <f aca="true" t="shared" si="6" ref="R3:R8">IF(SUM(N3:Q3)=0,"",RANK(M3,$M$3:$M$8,0))</f>
        <v>1</v>
      </c>
      <c r="S3" s="265"/>
      <c r="T3" s="185" t="str">
        <f aca="true" t="shared" si="7" ref="T3:T8">C3</f>
        <v>尽誠学園Ａ</v>
      </c>
    </row>
    <row r="4" spans="2:20" ht="39" customHeight="1">
      <c r="B4" s="54" t="s">
        <v>29</v>
      </c>
      <c r="C4" s="313" t="str">
        <f>IF('決勝ﾘｰｸﾞ順位'!B6="","",'決勝ﾘｰｸﾞ順位'!B6)</f>
        <v>城南Ａ</v>
      </c>
      <c r="D4" s="314"/>
      <c r="E4" s="162" t="str">
        <f>IF(LEFT(F3,1)="W","L W/O",IF(LEFT(F3,1)="L","W W/O",IF(F3="-","-",RIGHT(F3,1)&amp;"-"&amp;LEFT(F3,1))))</f>
        <v>1-3</v>
      </c>
      <c r="F4" s="34"/>
      <c r="G4" s="161" t="s">
        <v>343</v>
      </c>
      <c r="H4" s="158" t="s">
        <v>387</v>
      </c>
      <c r="I4" s="70" t="s">
        <v>342</v>
      </c>
      <c r="J4" s="158" t="s">
        <v>387</v>
      </c>
      <c r="K4" s="321" t="str">
        <f t="shared" si="0"/>
        <v>4/1</v>
      </c>
      <c r="L4" s="322"/>
      <c r="M4" s="35">
        <f t="shared" si="1"/>
        <v>9</v>
      </c>
      <c r="N4" s="31">
        <f t="shared" si="2"/>
        <v>4</v>
      </c>
      <c r="O4" s="32">
        <f t="shared" si="3"/>
        <v>1</v>
      </c>
      <c r="P4" s="33">
        <f t="shared" si="4"/>
        <v>0</v>
      </c>
      <c r="Q4" s="33">
        <f t="shared" si="5"/>
        <v>0</v>
      </c>
      <c r="R4" s="55">
        <f t="shared" si="6"/>
        <v>2</v>
      </c>
      <c r="S4" s="265"/>
      <c r="T4" s="185" t="str">
        <f t="shared" si="7"/>
        <v>城南Ａ</v>
      </c>
    </row>
    <row r="5" spans="2:20" ht="39" customHeight="1">
      <c r="B5" s="68" t="s">
        <v>50</v>
      </c>
      <c r="C5" s="315" t="str">
        <f>IF('決勝ﾘｰｸﾞ順位'!B7="","",'決勝ﾘｰｸﾞ順位'!B7)</f>
        <v>和歌山商業Ａ</v>
      </c>
      <c r="D5" s="316"/>
      <c r="E5" s="76" t="str">
        <f>IF(LEFT(G3,1)="W","L W/O",IF(LEFT(G3,1)="L","W W/O",IF(G3="-","-",RIGHT(G3,1)&amp;"-"&amp;LEFT(G3,1))))</f>
        <v>0-3</v>
      </c>
      <c r="F5" s="162" t="str">
        <f>IF(LEFT(G4,1)="W","L W/O",IF(LEFT(G4,1)="L","W W/O",IF(G4="-","-",RIGHT(G4,1)&amp;"-"&amp;LEFT(G4,1))))</f>
        <v>0-3</v>
      </c>
      <c r="G5" s="69"/>
      <c r="H5" s="70" t="s">
        <v>389</v>
      </c>
      <c r="I5" s="158" t="s">
        <v>388</v>
      </c>
      <c r="J5" s="70" t="s">
        <v>342</v>
      </c>
      <c r="K5" s="321" t="str">
        <f t="shared" si="0"/>
        <v>1/4</v>
      </c>
      <c r="L5" s="322"/>
      <c r="M5" s="71">
        <f t="shared" si="1"/>
        <v>6</v>
      </c>
      <c r="N5" s="72">
        <f t="shared" si="2"/>
        <v>1</v>
      </c>
      <c r="O5" s="40">
        <f t="shared" si="3"/>
        <v>4</v>
      </c>
      <c r="P5" s="73">
        <f t="shared" si="4"/>
        <v>0</v>
      </c>
      <c r="Q5" s="73">
        <f t="shared" si="5"/>
        <v>0</v>
      </c>
      <c r="R5" s="74">
        <f t="shared" si="6"/>
        <v>5</v>
      </c>
      <c r="S5" s="265"/>
      <c r="T5" s="185" t="str">
        <f t="shared" si="7"/>
        <v>和歌山商業Ａ</v>
      </c>
    </row>
    <row r="6" spans="2:20" ht="39" customHeight="1">
      <c r="B6" s="68" t="s">
        <v>51</v>
      </c>
      <c r="C6" s="315" t="str">
        <f>IF('決勝ﾘｰｸﾞ順位'!C5="","",'決勝ﾘｰｸﾞ順位'!C5)</f>
        <v>近江兄弟社Ａ</v>
      </c>
      <c r="D6" s="316"/>
      <c r="E6" s="159" t="str">
        <f>IF(LEFT(H3,1)="W","L W/O",IF(LEFT(H3,1)="L","W W/O",IF(H3="-","-",RIGHT(H3,1)&amp;"-"&amp;LEFT(H3,1))))</f>
        <v>1-3</v>
      </c>
      <c r="F6" s="159" t="str">
        <f>IF(LEFT(H4,1)="W","L W/O",IF(LEFT(H4,1)="L","W W/O",IF(H4="-","-",RIGHT(H4,1)&amp;"-"&amp;LEFT(H4,1))))</f>
        <v>0-3</v>
      </c>
      <c r="G6" s="70" t="str">
        <f>IF(LEFT(H5,1)="W","L W/O",IF(LEFT(H5,1)="L","W W/O",IF(H5="-","-",RIGHT(H5,1)&amp;"-"&amp;LEFT(H5,1))))</f>
        <v>3-1</v>
      </c>
      <c r="H6" s="69"/>
      <c r="I6" s="163" t="s">
        <v>342</v>
      </c>
      <c r="J6" s="67" t="s">
        <v>342</v>
      </c>
      <c r="K6" s="321" t="str">
        <f t="shared" si="0"/>
        <v>3/2</v>
      </c>
      <c r="L6" s="322"/>
      <c r="M6" s="71">
        <f t="shared" si="1"/>
        <v>8</v>
      </c>
      <c r="N6" s="122">
        <f t="shared" si="2"/>
        <v>3</v>
      </c>
      <c r="O6" s="123">
        <f t="shared" si="3"/>
        <v>2</v>
      </c>
      <c r="P6" s="124">
        <f t="shared" si="4"/>
        <v>0</v>
      </c>
      <c r="Q6" s="124">
        <f t="shared" si="5"/>
        <v>0</v>
      </c>
      <c r="R6" s="74">
        <f t="shared" si="6"/>
        <v>3</v>
      </c>
      <c r="S6" s="265"/>
      <c r="T6" s="185" t="str">
        <f t="shared" si="7"/>
        <v>近江兄弟社Ａ</v>
      </c>
    </row>
    <row r="7" spans="2:20" ht="39" customHeight="1">
      <c r="B7" s="54" t="s">
        <v>52</v>
      </c>
      <c r="C7" s="313" t="str">
        <f>IF('決勝ﾘｰｸﾞ順位'!C6="","",'決勝ﾘｰｸﾞ順位'!C6)</f>
        <v>四学香川西</v>
      </c>
      <c r="D7" s="314"/>
      <c r="E7" s="150" t="str">
        <f>IF(LEFT(I3,1)="W","L W/O",IF(LEFT(I3,1)="L","W W/O",IF(I3="-","-",RIGHT(I3,1)&amp;"-"&amp;LEFT(I3,1))))</f>
        <v>1-3</v>
      </c>
      <c r="F7" s="159" t="str">
        <f>IF(LEFT(I4,1)="W","L W/O",IF(LEFT(I4,1)="L","W W/O",IF(I4="-","-",RIGHT(I4,1)&amp;"-"&amp;LEFT(I4,1))))</f>
        <v>2-3</v>
      </c>
      <c r="G7" s="159" t="str">
        <f>IF(LEFT(I5,1)="W","L W/O",IF(LEFT(I5,1)="L","W W/O",IF(I5="-","-",RIGHT(I5,1)&amp;"-"&amp;LEFT(I5,1))))</f>
        <v>3-0</v>
      </c>
      <c r="H7" s="162" t="str">
        <f>IF(LEFT(I6,1)="W","L W/O",IF(LEFT(I6,1)="L","W W/O",IF(I6="-","-",RIGHT(I6,1)&amp;"-"&amp;LEFT(I6,1))))</f>
        <v>2-3</v>
      </c>
      <c r="I7" s="34"/>
      <c r="J7" s="163" t="s">
        <v>342</v>
      </c>
      <c r="K7" s="321" t="str">
        <f t="shared" si="0"/>
        <v>2/3</v>
      </c>
      <c r="L7" s="322"/>
      <c r="M7" s="35">
        <f t="shared" si="1"/>
        <v>7</v>
      </c>
      <c r="N7" s="128">
        <f t="shared" si="2"/>
        <v>2</v>
      </c>
      <c r="O7" s="129">
        <f t="shared" si="3"/>
        <v>3</v>
      </c>
      <c r="P7" s="130">
        <f t="shared" si="4"/>
        <v>0</v>
      </c>
      <c r="Q7" s="130">
        <f t="shared" si="5"/>
        <v>0</v>
      </c>
      <c r="R7" s="55">
        <f t="shared" si="6"/>
        <v>4</v>
      </c>
      <c r="S7" s="265"/>
      <c r="T7" s="185" t="str">
        <f t="shared" si="7"/>
        <v>四学香川西</v>
      </c>
    </row>
    <row r="8" spans="2:20" ht="39" customHeight="1" thickBot="1">
      <c r="B8" s="125" t="s">
        <v>31</v>
      </c>
      <c r="C8" s="328" t="str">
        <f>IF('決勝ﾘｰｸﾞ順位'!C7="","",'決勝ﾘｰｸﾞ順位'!C7)</f>
        <v>高松西</v>
      </c>
      <c r="D8" s="329"/>
      <c r="E8" s="160" t="str">
        <f>IF(LEFT(J3,1)="W","L W/O",IF(LEFT(J3,1)="L","W W/O",IF(J3="-","-",RIGHT(J3,1)&amp;"-"&amp;LEFT(J3,1))))</f>
        <v>0-3</v>
      </c>
      <c r="F8" s="151" t="str">
        <f>IF(LEFT(J4,1)="W","L W/O",IF(LEFT(J4,1)="L","W W/O",IF(J4="-","-",RIGHT(J4,1)&amp;"-"&amp;LEFT(J4,1))))</f>
        <v>0-3</v>
      </c>
      <c r="G8" s="151" t="str">
        <f>IF(LEFT(J5,1)="W","L W/O",IF(LEFT(J5,1)="L","W W/O",IF(J5="-","-",RIGHT(J5,1)&amp;"-"&amp;LEFT(J5,1))))</f>
        <v>2-3</v>
      </c>
      <c r="H8" s="77" t="str">
        <f>IF(LEFT(J6,1)="W","L W/O",IF(LEFT(J6,1)="L","W W/O",IF(J6="-","-",RIGHT(J6,1)&amp;"-"&amp;LEFT(J6,1))))</f>
        <v>2-3</v>
      </c>
      <c r="I8" s="77" t="str">
        <f>IF(LEFT(J7,1)="W","L W/O",IF(LEFT(J7,1)="L","W W/O",IF(J7="-","-",RIGHT(J7,1)&amp;"-"&amp;LEFT(J7,1))))</f>
        <v>2-3</v>
      </c>
      <c r="J8" s="57"/>
      <c r="K8" s="332" t="str">
        <f t="shared" si="0"/>
        <v>0/5</v>
      </c>
      <c r="L8" s="333"/>
      <c r="M8" s="126">
        <f t="shared" si="1"/>
        <v>5</v>
      </c>
      <c r="N8" s="58">
        <f t="shared" si="2"/>
        <v>0</v>
      </c>
      <c r="O8" s="59">
        <f t="shared" si="3"/>
        <v>5</v>
      </c>
      <c r="P8" s="60">
        <f t="shared" si="4"/>
        <v>0</v>
      </c>
      <c r="Q8" s="60">
        <f t="shared" si="5"/>
        <v>0</v>
      </c>
      <c r="R8" s="127">
        <f t="shared" si="6"/>
        <v>6</v>
      </c>
      <c r="S8" s="265"/>
      <c r="T8" s="185" t="str">
        <f t="shared" si="7"/>
        <v>高松西</v>
      </c>
    </row>
    <row r="9" spans="2:20" s="26" customFormat="1" ht="22.5" customHeight="1" thickBot="1">
      <c r="B9" s="25"/>
      <c r="C9" s="36"/>
      <c r="D9" s="36"/>
      <c r="E9" s="37"/>
      <c r="F9" s="37"/>
      <c r="G9" s="38"/>
      <c r="H9" s="38"/>
      <c r="I9" s="38"/>
      <c r="J9" s="38"/>
      <c r="K9" s="39"/>
      <c r="L9" s="39"/>
      <c r="M9" s="39"/>
      <c r="N9" s="40"/>
      <c r="O9" s="40"/>
      <c r="P9" s="40"/>
      <c r="Q9" s="40"/>
      <c r="R9" s="39"/>
      <c r="S9" s="265"/>
      <c r="T9" s="186"/>
    </row>
    <row r="10" spans="2:20" ht="39" customHeight="1" thickBot="1">
      <c r="B10" s="323" t="s">
        <v>48</v>
      </c>
      <c r="C10" s="324"/>
      <c r="D10" s="121" t="s">
        <v>238</v>
      </c>
      <c r="E10" s="45" t="str">
        <f>IF(C11="","",C11)</f>
        <v>呉青山</v>
      </c>
      <c r="F10" s="46" t="str">
        <f>IF(C12="","",C12)</f>
        <v>高松商業</v>
      </c>
      <c r="G10" s="46" t="str">
        <f>IF(C13="","",C13)</f>
        <v>小倉西Ｂ</v>
      </c>
      <c r="H10" s="45" t="str">
        <f>IF(C14="","",C14)</f>
        <v>城南Ｂ</v>
      </c>
      <c r="I10" s="45" t="str">
        <f>IF(C15="","",C15)</f>
        <v>早鞆</v>
      </c>
      <c r="J10" s="45" t="str">
        <f>IF(C16="","",C16)</f>
        <v>徳島商業Ａ</v>
      </c>
      <c r="K10" s="317" t="s">
        <v>9</v>
      </c>
      <c r="L10" s="318"/>
      <c r="M10" s="48" t="s">
        <v>10</v>
      </c>
      <c r="N10" s="49" t="s">
        <v>11</v>
      </c>
      <c r="O10" s="50" t="s">
        <v>12</v>
      </c>
      <c r="P10" s="50" t="s">
        <v>13</v>
      </c>
      <c r="Q10" s="50" t="s">
        <v>14</v>
      </c>
      <c r="R10" s="51" t="s">
        <v>15</v>
      </c>
      <c r="S10" s="265"/>
      <c r="T10" s="185"/>
    </row>
    <row r="11" spans="2:20" ht="39" customHeight="1">
      <c r="B11" s="52" t="s">
        <v>32</v>
      </c>
      <c r="C11" s="326" t="str">
        <f>IF('決勝ﾘｰｸﾞ順位'!B8="","",'決勝ﾘｰｸﾞ順位'!B8)</f>
        <v>呉青山</v>
      </c>
      <c r="D11" s="327"/>
      <c r="E11" s="157"/>
      <c r="F11" s="75" t="s">
        <v>341</v>
      </c>
      <c r="G11" s="75" t="s">
        <v>342</v>
      </c>
      <c r="H11" s="66" t="s">
        <v>342</v>
      </c>
      <c r="I11" s="158" t="s">
        <v>342</v>
      </c>
      <c r="J11" s="66" t="s">
        <v>390</v>
      </c>
      <c r="K11" s="319" t="str">
        <f aca="true" t="shared" si="8" ref="K11:K16">IF(SUM(N11:O11)=0,"/",P11+N11&amp;"/"&amp;Q11+O11)</f>
        <v>4/1</v>
      </c>
      <c r="L11" s="320"/>
      <c r="M11" s="30">
        <f aca="true" t="shared" si="9" ref="M11:M16">IF(SUM(N11:Q11)=0,"",P11*2+O11+N11*2)</f>
        <v>9</v>
      </c>
      <c r="N11" s="31">
        <f aca="true" t="shared" si="10" ref="N11:N16">IF(LEFT(G11,1)="3",1,0)+IF(LEFT(F11,1)="3",1,0)+IF(LEFT(H11,1)="3",1,0)+IF(LEFT(I11,1)="3",1,0)+IF(LEFT(J11,1)="3",1,0)+IF(LEFT(E11,1)="3",1,0)</f>
        <v>4</v>
      </c>
      <c r="O11" s="32">
        <f aca="true" t="shared" si="11" ref="O11:O16">IF(RIGHT(G11,1)="3",1,0)+IF(RIGHT(F11,1)="3",1,0)+IF(RIGHT(H11,1)="3",1,0)+IF(RIGHT(I11,1)="3",1,0)+IF(RIGHT(J11,1)="3",1,0)+IF(RIGHT(E11,1)="3",1,0)</f>
        <v>1</v>
      </c>
      <c r="P11" s="33">
        <f aca="true" t="shared" si="12" ref="P11:P16">IF(LEFT(G11,1)="W",1,0)+IF(LEFT(F11,1)="W",1,0)+IF(LEFT(H11,1)="W",1,0)+IF(LEFT(I11,1)="W",1,0)+IF(LEFT(J11,1)="W",1,0)+IF(LEFT(E11,1)="W",1,0)</f>
        <v>0</v>
      </c>
      <c r="Q11" s="33">
        <f aca="true" t="shared" si="13" ref="Q11:Q16">IF(LEFT(G11,1)="L",1,0)+IF(LEFT(F11,1)="L",1,0)+IF(LEFT(H11,1)="L",1,0)+IF(LEFT(I11,1)="L",1,0)+IF(LEFT(J11,1)="L",1,0)+IF(LEFT(E11,1)="L",1,0)</f>
        <v>0</v>
      </c>
      <c r="R11" s="53">
        <v>2</v>
      </c>
      <c r="S11" s="266"/>
      <c r="T11" s="185" t="str">
        <f aca="true" t="shared" si="14" ref="T11:T16">C11</f>
        <v>呉青山</v>
      </c>
    </row>
    <row r="12" spans="2:20" ht="39" customHeight="1">
      <c r="B12" s="54" t="s">
        <v>53</v>
      </c>
      <c r="C12" s="313" t="str">
        <f>IF('決勝ﾘｰｸﾞ順位'!B9="","",'決勝ﾘｰｸﾞ順位'!B9)</f>
        <v>高松商業</v>
      </c>
      <c r="D12" s="314"/>
      <c r="E12" s="162" t="str">
        <f>IF(LEFT(F11,1)="W","L W/O",IF(LEFT(F11,1)="L","W W/O",IF(F11="-","-",RIGHT(F11,1)&amp;"-"&amp;LEFT(F11,1))))</f>
        <v>1-3</v>
      </c>
      <c r="F12" s="34"/>
      <c r="G12" s="161" t="s">
        <v>342</v>
      </c>
      <c r="H12" s="158" t="s">
        <v>388</v>
      </c>
      <c r="I12" s="70" t="s">
        <v>393</v>
      </c>
      <c r="J12" s="158" t="s">
        <v>393</v>
      </c>
      <c r="K12" s="321" t="str">
        <f t="shared" si="8"/>
        <v>1/4</v>
      </c>
      <c r="L12" s="322"/>
      <c r="M12" s="35">
        <f t="shared" si="9"/>
        <v>6</v>
      </c>
      <c r="N12" s="31">
        <f t="shared" si="10"/>
        <v>1</v>
      </c>
      <c r="O12" s="32">
        <f t="shared" si="11"/>
        <v>4</v>
      </c>
      <c r="P12" s="33">
        <f t="shared" si="12"/>
        <v>0</v>
      </c>
      <c r="Q12" s="33">
        <f t="shared" si="13"/>
        <v>0</v>
      </c>
      <c r="R12" s="55">
        <f>IF(SUM(N12:Q12)=0,"",RANK(M12,$M$11:$M$16,0))</f>
        <v>5</v>
      </c>
      <c r="S12" s="266"/>
      <c r="T12" s="185" t="str">
        <f t="shared" si="14"/>
        <v>高松商業</v>
      </c>
    </row>
    <row r="13" spans="2:20" ht="39" customHeight="1">
      <c r="B13" s="68" t="s">
        <v>54</v>
      </c>
      <c r="C13" s="313" t="str">
        <f>IF('決勝ﾘｰｸﾞ順位'!B10="","",'決勝ﾘｰｸﾞ順位'!B10)</f>
        <v>小倉西Ｂ</v>
      </c>
      <c r="D13" s="314"/>
      <c r="E13" s="76" t="str">
        <f>IF(LEFT(G11,1)="W","L W/O",IF(LEFT(G11,1)="L","W W/O",IF(G11="-","-",RIGHT(G11,1)&amp;"-"&amp;LEFT(G11,1))))</f>
        <v>2-3</v>
      </c>
      <c r="F13" s="162" t="str">
        <f>IF(LEFT(G12,1)="W","L W/O",IF(LEFT(G12,1)="L","W W/O",IF(G12="-","-",RIGHT(G12,1)&amp;"-"&amp;LEFT(G12,1))))</f>
        <v>2-3</v>
      </c>
      <c r="G13" s="69"/>
      <c r="H13" s="70" t="s">
        <v>342</v>
      </c>
      <c r="I13" s="158" t="s">
        <v>388</v>
      </c>
      <c r="J13" s="70" t="s">
        <v>345</v>
      </c>
      <c r="K13" s="321" t="str">
        <f t="shared" si="8"/>
        <v>1/4</v>
      </c>
      <c r="L13" s="322"/>
      <c r="M13" s="71">
        <f t="shared" si="9"/>
        <v>6</v>
      </c>
      <c r="N13" s="72">
        <f t="shared" si="10"/>
        <v>1</v>
      </c>
      <c r="O13" s="40">
        <f t="shared" si="11"/>
        <v>4</v>
      </c>
      <c r="P13" s="73">
        <f t="shared" si="12"/>
        <v>0</v>
      </c>
      <c r="Q13" s="73">
        <f t="shared" si="13"/>
        <v>0</v>
      </c>
      <c r="R13" s="74">
        <v>6</v>
      </c>
      <c r="S13" s="266"/>
      <c r="T13" s="185" t="str">
        <f t="shared" si="14"/>
        <v>小倉西Ｂ</v>
      </c>
    </row>
    <row r="14" spans="2:20" ht="39" customHeight="1">
      <c r="B14" s="68" t="s">
        <v>33</v>
      </c>
      <c r="C14" s="313" t="str">
        <f>IF('決勝ﾘｰｸﾞ順位'!C8="","",'決勝ﾘｰｸﾞ順位'!C8)</f>
        <v>城南Ｂ</v>
      </c>
      <c r="D14" s="314"/>
      <c r="E14" s="159" t="str">
        <f>IF(LEFT(H11,1)="W","L W/O",IF(LEFT(H11,1)="L","W W/O",IF(H11="-","-",RIGHT(H11,1)&amp;"-"&amp;LEFT(H11,1))))</f>
        <v>2-3</v>
      </c>
      <c r="F14" s="159" t="str">
        <f>IF(LEFT(H12,1)="W","L W/O",IF(LEFT(H12,1)="L","W W/O",IF(H12="-","-",RIGHT(H12,1)&amp;"-"&amp;LEFT(H12,1))))</f>
        <v>3-0</v>
      </c>
      <c r="G14" s="70" t="str">
        <f>IF(LEFT(H13,1)="W","L W/O",IF(LEFT(H13,1)="L","W W/O",IF(H13="-","-",RIGHT(H13,1)&amp;"-"&amp;LEFT(H13,1))))</f>
        <v>2-3</v>
      </c>
      <c r="H14" s="69"/>
      <c r="I14" s="163" t="s">
        <v>341</v>
      </c>
      <c r="J14" s="67" t="s">
        <v>341</v>
      </c>
      <c r="K14" s="321" t="str">
        <f t="shared" si="8"/>
        <v>3/2</v>
      </c>
      <c r="L14" s="322"/>
      <c r="M14" s="71">
        <f t="shared" si="9"/>
        <v>8</v>
      </c>
      <c r="N14" s="122">
        <f t="shared" si="10"/>
        <v>3</v>
      </c>
      <c r="O14" s="123">
        <f t="shared" si="11"/>
        <v>2</v>
      </c>
      <c r="P14" s="124">
        <f t="shared" si="12"/>
        <v>0</v>
      </c>
      <c r="Q14" s="124">
        <f t="shared" si="13"/>
        <v>0</v>
      </c>
      <c r="R14" s="74">
        <f>IF(SUM(N14:Q14)=0,"",RANK(M14,$M$11:$M$16,0))</f>
        <v>3</v>
      </c>
      <c r="S14" s="266"/>
      <c r="T14" s="185" t="str">
        <f t="shared" si="14"/>
        <v>城南Ｂ</v>
      </c>
    </row>
    <row r="15" spans="2:20" ht="39" customHeight="1">
      <c r="B15" s="68" t="s">
        <v>55</v>
      </c>
      <c r="C15" s="315" t="str">
        <f>IF('決勝ﾘｰｸﾞ順位'!C9="","",'決勝ﾘｰｸﾞ順位'!C9)</f>
        <v>早鞆</v>
      </c>
      <c r="D15" s="316"/>
      <c r="E15" s="159" t="str">
        <f>IF(LEFT(I11,1)="W","L W/O",IF(LEFT(I11,1)="L","W W/O",IF(I11="-","-",RIGHT(I11,1)&amp;"-"&amp;LEFT(I11,1))))</f>
        <v>2-3</v>
      </c>
      <c r="F15" s="159" t="str">
        <f>IF(LEFT(I12,1)="W","L W/O",IF(LEFT(I12,1)="L","W W/O",IF(I12="-","-",RIGHT(I12,1)&amp;"-"&amp;LEFT(I12,1))))</f>
        <v>3-0</v>
      </c>
      <c r="G15" s="159" t="str">
        <f>IF(LEFT(I13,1)="W","L W/O",IF(LEFT(I13,1)="L","W W/O",IF(I13="-","-",RIGHT(I13,1)&amp;"-"&amp;LEFT(I13,1))))</f>
        <v>3-0</v>
      </c>
      <c r="H15" s="163" t="str">
        <f>IF(LEFT(I14,1)="W","L W/O",IF(LEFT(I14,1)="L","W W/O",IF(I14="-","-",RIGHT(I14,1)&amp;"-"&amp;LEFT(I14,1))))</f>
        <v>1-3</v>
      </c>
      <c r="I15" s="69"/>
      <c r="J15" s="163" t="s">
        <v>345</v>
      </c>
      <c r="K15" s="321" t="str">
        <f t="shared" si="8"/>
        <v>2/3</v>
      </c>
      <c r="L15" s="322"/>
      <c r="M15" s="35">
        <f t="shared" si="9"/>
        <v>7</v>
      </c>
      <c r="N15" s="128">
        <f t="shared" si="10"/>
        <v>2</v>
      </c>
      <c r="O15" s="129">
        <f t="shared" si="11"/>
        <v>3</v>
      </c>
      <c r="P15" s="130">
        <f t="shared" si="12"/>
        <v>0</v>
      </c>
      <c r="Q15" s="130">
        <f t="shared" si="13"/>
        <v>0</v>
      </c>
      <c r="R15" s="55">
        <f>IF(SUM(N15:Q15)=0,"",RANK(M15,$M$11:$M$16,0))</f>
        <v>4</v>
      </c>
      <c r="S15" s="266"/>
      <c r="T15" s="185" t="str">
        <f t="shared" si="14"/>
        <v>早鞆</v>
      </c>
    </row>
    <row r="16" spans="2:20" ht="39" customHeight="1" thickBot="1">
      <c r="B16" s="56" t="s">
        <v>105</v>
      </c>
      <c r="C16" s="356" t="str">
        <f>IF('決勝ﾘｰｸﾞ順位'!C10="","",'決勝ﾘｰｸﾞ順位'!C10)</f>
        <v>徳島商業Ａ</v>
      </c>
      <c r="D16" s="357"/>
      <c r="E16" s="151" t="str">
        <f>IF(LEFT(J11,1)="W","L W/O",IF(LEFT(J11,1)="L","W W/O",IF(J11="-","-",RIGHT(J11,1)&amp;"-"&amp;LEFT(J11,1))))</f>
        <v>3-2</v>
      </c>
      <c r="F16" s="151" t="str">
        <f>IF(LEFT(J12,1)="W","L W/O",IF(LEFT(J12,1)="L","W W/O",IF(J12="-","-",RIGHT(J12,1)&amp;"-"&amp;LEFT(J12,1))))</f>
        <v>3-0</v>
      </c>
      <c r="G16" s="151" t="str">
        <f>IF(LEFT(J13,1)="W","L W/O",IF(LEFT(J13,1)="L","W W/O",IF(J13="-","-",RIGHT(J13,1)&amp;"-"&amp;LEFT(J13,1))))</f>
        <v>3-2</v>
      </c>
      <c r="H16" s="77" t="str">
        <f>IF(LEFT(J14,1)="W","L W/O",IF(LEFT(J14,1)="L","W W/O",IF(J14="-","-",RIGHT(J14,1)&amp;"-"&amp;LEFT(J14,1))))</f>
        <v>1-3</v>
      </c>
      <c r="I16" s="164" t="str">
        <f>IF(LEFT(J15,1)="W","L W/O",IF(LEFT(J15,1)="L","W W/O",IF(J15="-","-",RIGHT(J15,1)&amp;"-"&amp;LEFT(J15,1))))</f>
        <v>3-2</v>
      </c>
      <c r="J16" s="57"/>
      <c r="K16" s="332" t="str">
        <f t="shared" si="8"/>
        <v>4/1</v>
      </c>
      <c r="L16" s="333"/>
      <c r="M16" s="126">
        <f t="shared" si="9"/>
        <v>9</v>
      </c>
      <c r="N16" s="58">
        <f t="shared" si="10"/>
        <v>4</v>
      </c>
      <c r="O16" s="59">
        <f t="shared" si="11"/>
        <v>1</v>
      </c>
      <c r="P16" s="60">
        <f t="shared" si="12"/>
        <v>0</v>
      </c>
      <c r="Q16" s="60">
        <f t="shared" si="13"/>
        <v>0</v>
      </c>
      <c r="R16" s="127">
        <f>IF(SUM(N16:Q16)=0,"",RANK(M16,$M$11:$M$16,0))</f>
        <v>1</v>
      </c>
      <c r="S16" s="266"/>
      <c r="T16" s="185" t="str">
        <f t="shared" si="14"/>
        <v>徳島商業Ａ</v>
      </c>
    </row>
    <row r="17" spans="2:20" s="26" customFormat="1" ht="39" customHeight="1" thickBot="1">
      <c r="B17" s="25"/>
      <c r="C17" s="36"/>
      <c r="D17" s="36"/>
      <c r="E17" s="358" t="s">
        <v>16</v>
      </c>
      <c r="F17" s="358"/>
      <c r="G17" s="358"/>
      <c r="H17" s="358"/>
      <c r="I17" s="358"/>
      <c r="J17" s="358"/>
      <c r="K17" s="358"/>
      <c r="L17" s="358"/>
      <c r="M17" s="166"/>
      <c r="N17" s="149"/>
      <c r="O17" s="149"/>
      <c r="P17" s="149"/>
      <c r="Q17" s="149"/>
      <c r="R17" s="166"/>
      <c r="S17" s="166"/>
      <c r="T17" s="27"/>
    </row>
    <row r="18" spans="3:17" ht="39" customHeight="1" thickBot="1">
      <c r="C18" s="338" t="s">
        <v>20</v>
      </c>
      <c r="D18" s="339"/>
      <c r="E18" s="118" t="s">
        <v>21</v>
      </c>
      <c r="F18" s="119" t="s">
        <v>22</v>
      </c>
      <c r="G18" s="120" t="s">
        <v>23</v>
      </c>
      <c r="I18" s="132"/>
      <c r="J18" s="165" t="s">
        <v>67</v>
      </c>
      <c r="K18" s="354" t="s">
        <v>68</v>
      </c>
      <c r="L18" s="355"/>
      <c r="M18" s="141"/>
      <c r="N18" s="141"/>
      <c r="O18" s="141"/>
      <c r="P18" s="141"/>
      <c r="Q18" s="141"/>
    </row>
    <row r="19" spans="3:55" ht="39" customHeight="1">
      <c r="C19" s="340" t="s">
        <v>24</v>
      </c>
      <c r="D19" s="341"/>
      <c r="E19" s="223" t="s">
        <v>108</v>
      </c>
      <c r="F19" s="210" t="s">
        <v>109</v>
      </c>
      <c r="G19" s="211" t="s">
        <v>110</v>
      </c>
      <c r="I19" s="133">
        <v>1</v>
      </c>
      <c r="J19" s="250" t="str">
        <f aca="true" t="shared" si="15" ref="J19:J24">IF(ISERROR(VLOOKUP(I19,$R$3:$T$8,3,FALSE))=TRUE,"",VLOOKUP(I19,$R$3:$T$8,3,FALSE))</f>
        <v>尽誠学園Ａ</v>
      </c>
      <c r="K19" s="352" t="str">
        <f aca="true" t="shared" si="16" ref="K19:K24">IF(ISERROR(VLOOKUP(I19,$R$11:$T$16,3,FALSE))=TRUE,"",VLOOKUP(I19,$R$11:$T$16,3,FALSE))</f>
        <v>徳島商業Ａ</v>
      </c>
      <c r="L19" s="353">
        <f aca="true" t="shared" si="17" ref="L19:L24">IF(ISERROR(VLOOKUP(K19,$R$3:$T$8,2,FALSE))=TRUE,"",VLOOKUP(K19,$R$3:$T$8,2,FALSE))</f>
      </c>
      <c r="M19" s="142"/>
      <c r="N19" s="142"/>
      <c r="O19" s="142"/>
      <c r="P19" s="360"/>
      <c r="Q19" s="360"/>
      <c r="R19" s="360"/>
      <c r="S19" s="142"/>
      <c r="BA19" s="359"/>
      <c r="BB19" s="359"/>
      <c r="BC19" s="359"/>
    </row>
    <row r="20" spans="3:55" ht="39" customHeight="1">
      <c r="C20" s="336" t="s">
        <v>39</v>
      </c>
      <c r="D20" s="337"/>
      <c r="E20" s="207" t="s">
        <v>111</v>
      </c>
      <c r="F20" s="212" t="s">
        <v>112</v>
      </c>
      <c r="G20" s="213" t="s">
        <v>113</v>
      </c>
      <c r="I20" s="16">
        <v>2</v>
      </c>
      <c r="J20" s="252" t="str">
        <f t="shared" si="15"/>
        <v>城南Ａ</v>
      </c>
      <c r="K20" s="348" t="str">
        <f t="shared" si="16"/>
        <v>呉青山</v>
      </c>
      <c r="L20" s="349">
        <f t="shared" si="17"/>
      </c>
      <c r="M20" s="142"/>
      <c r="N20" s="142"/>
      <c r="O20" s="142"/>
      <c r="P20" s="360"/>
      <c r="Q20" s="360"/>
      <c r="R20" s="360"/>
      <c r="S20" s="142"/>
      <c r="BA20" s="359"/>
      <c r="BB20" s="359"/>
      <c r="BC20" s="359"/>
    </row>
    <row r="21" spans="3:55" ht="39" customHeight="1">
      <c r="C21" s="334" t="s">
        <v>43</v>
      </c>
      <c r="D21" s="335"/>
      <c r="E21" s="224" t="s">
        <v>114</v>
      </c>
      <c r="F21" s="225" t="s">
        <v>115</v>
      </c>
      <c r="G21" s="226" t="s">
        <v>116</v>
      </c>
      <c r="I21" s="16">
        <v>3</v>
      </c>
      <c r="J21" s="252" t="str">
        <f t="shared" si="15"/>
        <v>近江兄弟社Ａ</v>
      </c>
      <c r="K21" s="348" t="str">
        <f t="shared" si="16"/>
        <v>城南Ｂ</v>
      </c>
      <c r="L21" s="349">
        <f t="shared" si="17"/>
      </c>
      <c r="M21" s="142"/>
      <c r="N21" s="142"/>
      <c r="O21" s="142"/>
      <c r="P21" s="360"/>
      <c r="Q21" s="360"/>
      <c r="R21" s="360"/>
      <c r="S21" s="142"/>
      <c r="AI21" s="359"/>
      <c r="AJ21" s="359"/>
      <c r="AK21" s="359"/>
      <c r="BA21" s="359"/>
      <c r="BB21" s="359"/>
      <c r="BC21" s="359"/>
    </row>
    <row r="22" spans="3:55" ht="39" customHeight="1">
      <c r="C22" s="344" t="s">
        <v>38</v>
      </c>
      <c r="D22" s="345"/>
      <c r="E22" s="219" t="s">
        <v>117</v>
      </c>
      <c r="F22" s="220" t="s">
        <v>118</v>
      </c>
      <c r="G22" s="221" t="s">
        <v>119</v>
      </c>
      <c r="I22" s="16">
        <v>4</v>
      </c>
      <c r="J22" s="252" t="str">
        <f t="shared" si="15"/>
        <v>四学香川西</v>
      </c>
      <c r="K22" s="348" t="str">
        <f t="shared" si="16"/>
        <v>早鞆</v>
      </c>
      <c r="L22" s="349">
        <f t="shared" si="17"/>
      </c>
      <c r="M22" s="142"/>
      <c r="N22" s="142"/>
      <c r="O22" s="142"/>
      <c r="P22" s="360"/>
      <c r="Q22" s="360"/>
      <c r="R22" s="360"/>
      <c r="S22" s="142"/>
      <c r="AI22" s="359"/>
      <c r="AJ22" s="359"/>
      <c r="AK22" s="359"/>
      <c r="BA22" s="359"/>
      <c r="BB22" s="359"/>
      <c r="BC22" s="359"/>
    </row>
    <row r="23" spans="3:55" ht="39" customHeight="1">
      <c r="C23" s="336" t="s">
        <v>66</v>
      </c>
      <c r="D23" s="337"/>
      <c r="E23" s="207" t="s">
        <v>120</v>
      </c>
      <c r="F23" s="212" t="s">
        <v>121</v>
      </c>
      <c r="G23" s="213" t="s">
        <v>122</v>
      </c>
      <c r="I23" s="16">
        <v>5</v>
      </c>
      <c r="J23" s="252" t="str">
        <f t="shared" si="15"/>
        <v>和歌山商業Ａ</v>
      </c>
      <c r="K23" s="350" t="str">
        <f t="shared" si="16"/>
        <v>高松商業</v>
      </c>
      <c r="L23" s="351">
        <f t="shared" si="17"/>
      </c>
      <c r="M23" s="142"/>
      <c r="N23" s="142"/>
      <c r="O23" s="142"/>
      <c r="P23" s="360"/>
      <c r="Q23" s="360"/>
      <c r="R23" s="360"/>
      <c r="S23" s="142"/>
      <c r="AI23" s="359"/>
      <c r="AJ23" s="359"/>
      <c r="AK23" s="359"/>
      <c r="BA23" s="359"/>
      <c r="BB23" s="359"/>
      <c r="BC23" s="359"/>
    </row>
    <row r="24" spans="3:55" ht="39" customHeight="1" thickBot="1">
      <c r="C24" s="342" t="s">
        <v>106</v>
      </c>
      <c r="D24" s="343"/>
      <c r="E24" s="208" t="s">
        <v>123</v>
      </c>
      <c r="F24" s="214" t="s">
        <v>124</v>
      </c>
      <c r="G24" s="215" t="s">
        <v>125</v>
      </c>
      <c r="I24" s="17">
        <v>6</v>
      </c>
      <c r="J24" s="254" t="str">
        <f t="shared" si="15"/>
        <v>高松西</v>
      </c>
      <c r="K24" s="346" t="str">
        <f t="shared" si="16"/>
        <v>小倉西Ｂ</v>
      </c>
      <c r="L24" s="347">
        <f t="shared" si="17"/>
      </c>
      <c r="M24" s="142"/>
      <c r="N24" s="142"/>
      <c r="O24" s="142"/>
      <c r="P24" s="142"/>
      <c r="Q24" s="142"/>
      <c r="AI24" s="359"/>
      <c r="AJ24" s="359"/>
      <c r="AK24" s="359"/>
      <c r="BA24" s="359"/>
      <c r="BB24" s="359"/>
      <c r="BC24" s="359"/>
    </row>
    <row r="25" spans="8:55" ht="39" customHeight="1">
      <c r="H25" s="241"/>
      <c r="P25" s="359"/>
      <c r="Q25" s="359"/>
      <c r="R25" s="359"/>
      <c r="AI25" s="359"/>
      <c r="AJ25" s="359"/>
      <c r="AK25" s="359"/>
      <c r="BA25" s="359"/>
      <c r="BB25" s="359"/>
      <c r="BC25" s="359"/>
    </row>
    <row r="26" spans="16:55" ht="39" customHeight="1">
      <c r="P26" s="359"/>
      <c r="Q26" s="359"/>
      <c r="R26" s="359"/>
      <c r="AI26" s="359"/>
      <c r="AJ26" s="359"/>
      <c r="AK26" s="359"/>
      <c r="BA26" s="359"/>
      <c r="BB26" s="359"/>
      <c r="BC26" s="359"/>
    </row>
    <row r="27" spans="16:37" ht="39" customHeight="1">
      <c r="P27" s="359"/>
      <c r="Q27" s="359"/>
      <c r="R27" s="359"/>
      <c r="AI27" s="359"/>
      <c r="AJ27" s="359"/>
      <c r="AK27" s="359"/>
    </row>
    <row r="28" spans="16:55" ht="39" customHeight="1">
      <c r="P28" s="359"/>
      <c r="Q28" s="359"/>
      <c r="R28" s="359"/>
      <c r="AI28" s="359"/>
      <c r="AJ28" s="359"/>
      <c r="AK28" s="359"/>
      <c r="BA28" s="359"/>
      <c r="BB28" s="359"/>
      <c r="BC28" s="359"/>
    </row>
    <row r="29" spans="16:55" ht="39" customHeight="1">
      <c r="P29" s="359"/>
      <c r="Q29" s="359"/>
      <c r="R29" s="359"/>
      <c r="BA29" s="359"/>
      <c r="BB29" s="359"/>
      <c r="BC29" s="359"/>
    </row>
    <row r="30" spans="16:55" ht="39" customHeight="1">
      <c r="P30" s="359"/>
      <c r="Q30" s="359"/>
      <c r="R30" s="359"/>
      <c r="AI30" s="359"/>
      <c r="AJ30" s="359"/>
      <c r="AK30" s="359"/>
      <c r="BA30" s="359"/>
      <c r="BB30" s="359"/>
      <c r="BC30" s="359"/>
    </row>
    <row r="31" spans="16:55" ht="39" customHeight="1">
      <c r="P31" s="359"/>
      <c r="Q31" s="359"/>
      <c r="R31" s="359"/>
      <c r="AI31" s="359"/>
      <c r="AJ31" s="359"/>
      <c r="AK31" s="359"/>
      <c r="BA31" s="359"/>
      <c r="BB31" s="359"/>
      <c r="BC31" s="359"/>
    </row>
    <row r="32" spans="16:55" ht="39" customHeight="1">
      <c r="P32" s="359"/>
      <c r="Q32" s="359"/>
      <c r="R32" s="359"/>
      <c r="AI32" s="359"/>
      <c r="AJ32" s="359"/>
      <c r="AK32" s="359"/>
      <c r="BA32" s="359"/>
      <c r="BB32" s="359"/>
      <c r="BC32" s="359"/>
    </row>
    <row r="33" spans="35:55" ht="39" customHeight="1">
      <c r="AI33" s="359"/>
      <c r="AJ33" s="359"/>
      <c r="AK33" s="359"/>
      <c r="BA33" s="359"/>
      <c r="BB33" s="359"/>
      <c r="BC33" s="359"/>
    </row>
    <row r="34" spans="16:55" ht="39" customHeight="1">
      <c r="P34" s="359"/>
      <c r="Q34" s="359"/>
      <c r="R34" s="359"/>
      <c r="AI34" s="359"/>
      <c r="AJ34" s="359"/>
      <c r="AK34" s="359"/>
      <c r="BA34" s="359"/>
      <c r="BB34" s="359"/>
      <c r="BC34" s="359"/>
    </row>
    <row r="35" spans="16:55" ht="39" customHeight="1">
      <c r="P35" s="359"/>
      <c r="Q35" s="359"/>
      <c r="R35" s="359"/>
      <c r="BA35" s="359"/>
      <c r="BB35" s="359"/>
      <c r="BC35" s="359"/>
    </row>
    <row r="36" spans="16:37" ht="39" customHeight="1">
      <c r="P36" s="359"/>
      <c r="Q36" s="359"/>
      <c r="R36" s="359"/>
      <c r="AI36" s="359"/>
      <c r="AJ36" s="359"/>
      <c r="AK36" s="359"/>
    </row>
    <row r="37" spans="16:55" ht="39" customHeight="1">
      <c r="P37" s="359"/>
      <c r="Q37" s="359"/>
      <c r="R37" s="359"/>
      <c r="AI37" s="359"/>
      <c r="AJ37" s="359"/>
      <c r="AK37" s="359"/>
      <c r="BA37" s="359"/>
      <c r="BB37" s="359"/>
      <c r="BC37" s="359"/>
    </row>
    <row r="38" spans="16:55" ht="39" customHeight="1">
      <c r="P38" s="359"/>
      <c r="Q38" s="359"/>
      <c r="R38" s="359"/>
      <c r="AI38" s="359"/>
      <c r="AJ38" s="359"/>
      <c r="AK38" s="359"/>
      <c r="BA38" s="359"/>
      <c r="BB38" s="359"/>
      <c r="BC38" s="359"/>
    </row>
    <row r="39" spans="35:55" ht="39" customHeight="1">
      <c r="AI39" s="359"/>
      <c r="AJ39" s="359"/>
      <c r="AK39" s="359"/>
      <c r="BA39" s="359"/>
      <c r="BB39" s="359"/>
      <c r="BC39" s="359"/>
    </row>
    <row r="40" spans="16:55" ht="39" customHeight="1">
      <c r="P40" s="359"/>
      <c r="Q40" s="359"/>
      <c r="R40" s="359"/>
      <c r="AI40" s="359"/>
      <c r="AJ40" s="359"/>
      <c r="AK40" s="359"/>
      <c r="BA40" s="359"/>
      <c r="BB40" s="359"/>
      <c r="BC40" s="359"/>
    </row>
    <row r="41" spans="16:55" ht="39" customHeight="1">
      <c r="P41" s="359"/>
      <c r="Q41" s="359"/>
      <c r="R41" s="359"/>
      <c r="AI41" s="359"/>
      <c r="AJ41" s="359"/>
      <c r="AK41" s="359"/>
      <c r="BA41" s="359"/>
      <c r="BB41" s="359"/>
      <c r="BC41" s="359"/>
    </row>
    <row r="42" spans="16:55" ht="39" customHeight="1">
      <c r="P42" s="359"/>
      <c r="Q42" s="359"/>
      <c r="R42" s="359"/>
      <c r="AI42" s="359"/>
      <c r="AJ42" s="359"/>
      <c r="AK42" s="359"/>
      <c r="BA42" s="359"/>
      <c r="BB42" s="359"/>
      <c r="BC42" s="359"/>
    </row>
    <row r="43" spans="16:55" ht="39" customHeight="1">
      <c r="P43" s="359"/>
      <c r="Q43" s="359"/>
      <c r="R43" s="359"/>
      <c r="AI43" s="359"/>
      <c r="AJ43" s="359"/>
      <c r="AK43" s="359"/>
      <c r="BA43" s="359"/>
      <c r="BB43" s="359"/>
      <c r="BC43" s="359"/>
    </row>
    <row r="44" spans="16:55" ht="39" customHeight="1">
      <c r="P44" s="359"/>
      <c r="Q44" s="359"/>
      <c r="R44" s="359"/>
      <c r="BA44" s="359"/>
      <c r="BB44" s="359"/>
      <c r="BC44" s="359"/>
    </row>
    <row r="45" spans="16:37" ht="39" customHeight="1">
      <c r="P45" s="359"/>
      <c r="Q45" s="359"/>
      <c r="R45" s="359"/>
      <c r="AI45" s="359"/>
      <c r="AJ45" s="359"/>
      <c r="AK45" s="359"/>
    </row>
    <row r="46" spans="16:55" ht="39" customHeight="1">
      <c r="P46" s="359"/>
      <c r="Q46" s="359"/>
      <c r="R46" s="359"/>
      <c r="AI46" s="359"/>
      <c r="AJ46" s="359"/>
      <c r="AK46" s="359"/>
      <c r="BA46" s="359"/>
      <c r="BB46" s="359"/>
      <c r="BC46" s="359"/>
    </row>
    <row r="47" spans="16:55" ht="39" customHeight="1">
      <c r="P47" s="359"/>
      <c r="Q47" s="359"/>
      <c r="R47" s="359"/>
      <c r="AI47" s="359"/>
      <c r="AJ47" s="359"/>
      <c r="AK47" s="359"/>
      <c r="BA47" s="359"/>
      <c r="BB47" s="359"/>
      <c r="BC47" s="359"/>
    </row>
    <row r="48" spans="35:55" ht="39" customHeight="1">
      <c r="AI48" s="359"/>
      <c r="AJ48" s="359"/>
      <c r="AK48" s="359"/>
      <c r="BA48" s="359"/>
      <c r="BB48" s="359"/>
      <c r="BC48" s="359"/>
    </row>
    <row r="49" spans="16:55" ht="39" customHeight="1">
      <c r="P49" s="359"/>
      <c r="Q49" s="359"/>
      <c r="R49" s="359"/>
      <c r="AI49" s="359"/>
      <c r="AJ49" s="359"/>
      <c r="AK49" s="359"/>
      <c r="BA49" s="359"/>
      <c r="BB49" s="359"/>
      <c r="BC49" s="359"/>
    </row>
    <row r="50" spans="16:55" ht="39" customHeight="1">
      <c r="P50" s="359"/>
      <c r="Q50" s="359"/>
      <c r="R50" s="359"/>
      <c r="AI50" s="359"/>
      <c r="AJ50" s="359"/>
      <c r="AK50" s="359"/>
      <c r="BA50" s="359"/>
      <c r="BB50" s="359"/>
      <c r="BC50" s="359"/>
    </row>
    <row r="51" spans="16:55" ht="39" customHeight="1">
      <c r="P51" s="359"/>
      <c r="Q51" s="359"/>
      <c r="R51" s="359"/>
      <c r="AI51" s="359"/>
      <c r="AJ51" s="359"/>
      <c r="AK51" s="359"/>
      <c r="BA51" s="359"/>
      <c r="BB51" s="359"/>
      <c r="BC51" s="359"/>
    </row>
    <row r="52" spans="16:55" ht="39" customHeight="1">
      <c r="P52" s="359"/>
      <c r="Q52" s="359"/>
      <c r="R52" s="359"/>
      <c r="AI52" s="359"/>
      <c r="AJ52" s="359"/>
      <c r="AK52" s="359"/>
      <c r="BA52" s="359"/>
      <c r="BB52" s="359"/>
      <c r="BC52" s="359"/>
    </row>
    <row r="53" spans="16:55" ht="39" customHeight="1">
      <c r="P53" s="359"/>
      <c r="Q53" s="359"/>
      <c r="R53" s="359"/>
      <c r="BA53" s="359"/>
      <c r="BB53" s="359"/>
      <c r="BC53" s="359"/>
    </row>
    <row r="70" spans="16:41" ht="39" customHeight="1">
      <c r="P70" s="359"/>
      <c r="Q70" s="359"/>
      <c r="R70" s="359"/>
      <c r="AI70" s="359"/>
      <c r="AJ70" s="359"/>
      <c r="AK70" s="359"/>
      <c r="AM70" s="359"/>
      <c r="AN70" s="359"/>
      <c r="AO70" s="359"/>
    </row>
    <row r="71" spans="16:41" ht="39" customHeight="1">
      <c r="P71" s="359"/>
      <c r="Q71" s="359"/>
      <c r="R71" s="359"/>
      <c r="AI71" s="359"/>
      <c r="AJ71" s="359"/>
      <c r="AK71" s="359"/>
      <c r="AM71" s="359"/>
      <c r="AN71" s="359"/>
      <c r="AO71" s="359"/>
    </row>
    <row r="72" spans="16:41" ht="39" customHeight="1">
      <c r="P72" s="359"/>
      <c r="Q72" s="359"/>
      <c r="R72" s="359"/>
      <c r="AI72" s="359"/>
      <c r="AJ72" s="359"/>
      <c r="AK72" s="359"/>
      <c r="AM72" s="359"/>
      <c r="AN72" s="359"/>
      <c r="AO72" s="359"/>
    </row>
    <row r="73" spans="16:41" ht="39" customHeight="1">
      <c r="P73" s="359"/>
      <c r="Q73" s="359"/>
      <c r="R73" s="359"/>
      <c r="AI73" s="359"/>
      <c r="AJ73" s="359"/>
      <c r="AK73" s="359"/>
      <c r="AM73" s="359"/>
      <c r="AN73" s="359"/>
      <c r="AO73" s="359"/>
    </row>
    <row r="74" spans="16:41" ht="39" customHeight="1">
      <c r="P74" s="359"/>
      <c r="Q74" s="359"/>
      <c r="R74" s="359"/>
      <c r="AI74" s="359"/>
      <c r="AJ74" s="359"/>
      <c r="AK74" s="359"/>
      <c r="AM74" s="359"/>
      <c r="AN74" s="359"/>
      <c r="AO74" s="359"/>
    </row>
    <row r="75" spans="16:41" ht="39" customHeight="1">
      <c r="P75" s="359"/>
      <c r="Q75" s="359"/>
      <c r="R75" s="359"/>
      <c r="AI75" s="359"/>
      <c r="AJ75" s="359"/>
      <c r="AK75" s="359"/>
      <c r="AM75" s="359"/>
      <c r="AN75" s="359"/>
      <c r="AO75" s="359"/>
    </row>
    <row r="76" spans="16:41" ht="39" customHeight="1">
      <c r="P76" s="359"/>
      <c r="Q76" s="359"/>
      <c r="R76" s="359"/>
      <c r="AI76" s="359"/>
      <c r="AJ76" s="359"/>
      <c r="AK76" s="359"/>
      <c r="AM76" s="359"/>
      <c r="AN76" s="359"/>
      <c r="AO76" s="359"/>
    </row>
    <row r="77" spans="16:41" ht="39" customHeight="1">
      <c r="P77" s="359"/>
      <c r="Q77" s="359"/>
      <c r="R77" s="359"/>
      <c r="AI77" s="359"/>
      <c r="AJ77" s="359"/>
      <c r="AK77" s="359"/>
      <c r="AM77" s="359"/>
      <c r="AN77" s="359"/>
      <c r="AO77" s="359"/>
    </row>
    <row r="78" spans="35:41" ht="39" customHeight="1">
      <c r="AI78" s="359"/>
      <c r="AJ78" s="359"/>
      <c r="AK78" s="359"/>
      <c r="AM78" s="359"/>
      <c r="AN78" s="359"/>
      <c r="AO78" s="359"/>
    </row>
    <row r="79" spans="16:41" ht="39" customHeight="1">
      <c r="P79" s="359"/>
      <c r="Q79" s="359"/>
      <c r="R79" s="359"/>
      <c r="AI79" s="359"/>
      <c r="AJ79" s="359"/>
      <c r="AK79" s="359"/>
      <c r="AM79" s="359"/>
      <c r="AN79" s="359"/>
      <c r="AO79" s="359"/>
    </row>
    <row r="80" spans="16:41" ht="39" customHeight="1">
      <c r="P80" s="359"/>
      <c r="Q80" s="359"/>
      <c r="R80" s="359"/>
      <c r="AI80" s="359"/>
      <c r="AJ80" s="359"/>
      <c r="AK80" s="359"/>
      <c r="AM80" s="359"/>
      <c r="AN80" s="359"/>
      <c r="AO80" s="359"/>
    </row>
    <row r="81" spans="16:41" ht="39" customHeight="1">
      <c r="P81" s="359"/>
      <c r="Q81" s="359"/>
      <c r="R81" s="359"/>
      <c r="AI81" s="359"/>
      <c r="AJ81" s="359"/>
      <c r="AK81" s="359"/>
      <c r="AM81" s="359"/>
      <c r="AN81" s="359"/>
      <c r="AO81" s="359"/>
    </row>
    <row r="82" spans="16:41" ht="39" customHeight="1">
      <c r="P82" s="359"/>
      <c r="Q82" s="359"/>
      <c r="R82" s="359"/>
      <c r="AI82" s="359"/>
      <c r="AJ82" s="359"/>
      <c r="AK82" s="359"/>
      <c r="AM82" s="359"/>
      <c r="AN82" s="359"/>
      <c r="AO82" s="359"/>
    </row>
    <row r="83" spans="16:41" ht="39" customHeight="1">
      <c r="P83" s="359"/>
      <c r="Q83" s="359"/>
      <c r="R83" s="359"/>
      <c r="AI83" s="359"/>
      <c r="AJ83" s="359"/>
      <c r="AK83" s="359"/>
      <c r="AM83" s="359"/>
      <c r="AN83" s="359"/>
      <c r="AO83" s="359"/>
    </row>
    <row r="84" spans="39:41" ht="39" customHeight="1">
      <c r="AM84" s="359"/>
      <c r="AN84" s="359"/>
      <c r="AO84" s="359"/>
    </row>
    <row r="85" spans="39:41" ht="39" customHeight="1">
      <c r="AM85" s="359"/>
      <c r="AN85" s="359"/>
      <c r="AO85" s="359"/>
    </row>
    <row r="86" spans="39:41" ht="39" customHeight="1">
      <c r="AM86" s="359"/>
      <c r="AN86" s="359"/>
      <c r="AO86" s="359"/>
    </row>
    <row r="87" spans="39:41" ht="39" customHeight="1">
      <c r="AM87" s="359"/>
      <c r="AN87" s="359"/>
      <c r="AO87" s="359"/>
    </row>
    <row r="88" spans="39:41" ht="39" customHeight="1">
      <c r="AM88" s="359"/>
      <c r="AN88" s="359"/>
      <c r="AO88" s="359"/>
    </row>
    <row r="89" spans="39:41" ht="39" customHeight="1">
      <c r="AM89" s="359"/>
      <c r="AN89" s="359"/>
      <c r="AO89" s="359"/>
    </row>
  </sheetData>
  <sheetProtection/>
  <mergeCells count="62">
    <mergeCell ref="P70:R77"/>
    <mergeCell ref="P79:R83"/>
    <mergeCell ref="AM70:AO89"/>
    <mergeCell ref="BA19:BC26"/>
    <mergeCell ref="BA28:BC35"/>
    <mergeCell ref="BA37:BC44"/>
    <mergeCell ref="BA46:BC53"/>
    <mergeCell ref="AI70:AK83"/>
    <mergeCell ref="P34:R38"/>
    <mergeCell ref="AI36:AK43"/>
    <mergeCell ref="K14:L14"/>
    <mergeCell ref="K15:L15"/>
    <mergeCell ref="AI21:AK28"/>
    <mergeCell ref="AI30:AK34"/>
    <mergeCell ref="P49:R53"/>
    <mergeCell ref="K16:L16"/>
    <mergeCell ref="P40:R47"/>
    <mergeCell ref="AI45:AK52"/>
    <mergeCell ref="P19:R23"/>
    <mergeCell ref="P25:R32"/>
    <mergeCell ref="K21:L21"/>
    <mergeCell ref="K19:L19"/>
    <mergeCell ref="K18:L18"/>
    <mergeCell ref="C16:D16"/>
    <mergeCell ref="K20:L20"/>
    <mergeCell ref="E17:L17"/>
    <mergeCell ref="C24:D24"/>
    <mergeCell ref="C22:D22"/>
    <mergeCell ref="C23:D23"/>
    <mergeCell ref="K24:L24"/>
    <mergeCell ref="K22:L22"/>
    <mergeCell ref="K23:L23"/>
    <mergeCell ref="K5:L5"/>
    <mergeCell ref="K8:L8"/>
    <mergeCell ref="K10:L10"/>
    <mergeCell ref="C21:D21"/>
    <mergeCell ref="C20:D20"/>
    <mergeCell ref="K11:L11"/>
    <mergeCell ref="K12:L12"/>
    <mergeCell ref="K13:L13"/>
    <mergeCell ref="C18:D18"/>
    <mergeCell ref="C19:D19"/>
    <mergeCell ref="B1:C1"/>
    <mergeCell ref="D1:E1"/>
    <mergeCell ref="C11:D11"/>
    <mergeCell ref="C12:D12"/>
    <mergeCell ref="C4:D4"/>
    <mergeCell ref="C5:D5"/>
    <mergeCell ref="C6:D6"/>
    <mergeCell ref="C8:D8"/>
    <mergeCell ref="C3:D3"/>
    <mergeCell ref="B2:C2"/>
    <mergeCell ref="C14:D14"/>
    <mergeCell ref="C15:D15"/>
    <mergeCell ref="K2:L2"/>
    <mergeCell ref="K3:L3"/>
    <mergeCell ref="C13:D13"/>
    <mergeCell ref="K6:L6"/>
    <mergeCell ref="K7:L7"/>
    <mergeCell ref="B10:C10"/>
    <mergeCell ref="C7:D7"/>
    <mergeCell ref="K4:L4"/>
  </mergeCells>
  <conditionalFormatting sqref="G2:G6 G9:G14 D2:D16">
    <cfRule type="expression" priority="1" dxfId="12" stopIfTrue="1">
      <formula>ISERROR(D2)=TRUE</formula>
    </cfRule>
  </conditionalFormatting>
  <dataValidations count="1">
    <dataValidation allowBlank="1" showInputMessage="1" showErrorMessage="1" imeMode="off" sqref="F3:J3 J4 J6 G4:H4 I5 I13 G12:H12 F11:J11 J12 J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1" r:id="rId1"/>
  <headerFooter alignWithMargins="0"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B89"/>
  <sheetViews>
    <sheetView view="pageBreakPreview" zoomScale="70" zoomScaleSheetLayoutView="70" workbookViewId="0" topLeftCell="A1">
      <selection activeCell="U6" sqref="U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hidden="1" customWidth="1"/>
    <col min="14" max="14" width="5.625" style="22" hidden="1" customWidth="1"/>
    <col min="15" max="16" width="7.00390625" style="22" hidden="1" customWidth="1"/>
    <col min="17" max="18" width="5.625" style="22" customWidth="1"/>
    <col min="19" max="19" width="7.125" style="23" customWidth="1"/>
    <col min="20" max="21" width="5.625" style="22" customWidth="1"/>
    <col min="22" max="16384" width="9.00390625" style="22" customWidth="1"/>
  </cols>
  <sheetData>
    <row r="1" spans="1:21" s="1" customFormat="1" ht="39" customHeight="1" thickBot="1">
      <c r="A1" s="325" t="s">
        <v>1</v>
      </c>
      <c r="B1" s="325"/>
      <c r="C1" s="325" t="s">
        <v>8</v>
      </c>
      <c r="D1" s="325"/>
      <c r="E1" s="20" t="s">
        <v>71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3"/>
      <c r="T1" s="22"/>
      <c r="U1" s="22"/>
    </row>
    <row r="2" spans="1:18" ht="39" customHeight="1" thickBot="1">
      <c r="A2" s="323" t="s">
        <v>69</v>
      </c>
      <c r="B2" s="324"/>
      <c r="C2" s="121" t="s">
        <v>239</v>
      </c>
      <c r="D2" s="45" t="str">
        <f>IF(B3="","",B3)</f>
        <v>誠英</v>
      </c>
      <c r="E2" s="46" t="str">
        <f>IF(B4="","",B4)</f>
        <v>近江兄弟社Ｂ</v>
      </c>
      <c r="F2" s="46" t="str">
        <f>IF(B5="","",B5)</f>
        <v>生駒</v>
      </c>
      <c r="G2" s="45" t="str">
        <f>IF(B6="","",B6)</f>
        <v>高松中央Ａ</v>
      </c>
      <c r="H2" s="45" t="str">
        <f>IF(B7="","",B7)</f>
        <v>尽誠学園Ｂ</v>
      </c>
      <c r="I2" s="45" t="str">
        <f>IF(B8="","",B8)</f>
        <v>小倉西Ａ</v>
      </c>
      <c r="J2" s="317" t="s">
        <v>9</v>
      </c>
      <c r="K2" s="318"/>
      <c r="L2" s="48" t="s">
        <v>10</v>
      </c>
      <c r="M2" s="49" t="s">
        <v>11</v>
      </c>
      <c r="N2" s="50" t="s">
        <v>12</v>
      </c>
      <c r="O2" s="50" t="s">
        <v>13</v>
      </c>
      <c r="P2" s="50" t="s">
        <v>14</v>
      </c>
      <c r="Q2" s="51" t="s">
        <v>15</v>
      </c>
      <c r="R2" s="265"/>
    </row>
    <row r="3" spans="1:19" ht="39" customHeight="1">
      <c r="A3" s="52" t="s">
        <v>77</v>
      </c>
      <c r="B3" s="330" t="str">
        <f>IF('決勝ﾘｰｸﾞ順位'!D5="","",'決勝ﾘｰｸﾞ順位'!D5)</f>
        <v>誠英</v>
      </c>
      <c r="C3" s="331"/>
      <c r="D3" s="157"/>
      <c r="E3" s="75" t="s">
        <v>343</v>
      </c>
      <c r="F3" s="75" t="s">
        <v>343</v>
      </c>
      <c r="G3" s="66" t="s">
        <v>345</v>
      </c>
      <c r="H3" s="158" t="s">
        <v>341</v>
      </c>
      <c r="I3" s="66" t="s">
        <v>390</v>
      </c>
      <c r="J3" s="319" t="str">
        <f aca="true" t="shared" si="0" ref="J3:J8">IF(SUM(M3:N3)=0,"/",O3+M3&amp;"/"&amp;P3+N3)</f>
        <v>3/2</v>
      </c>
      <c r="K3" s="320"/>
      <c r="L3" s="30">
        <f aca="true" t="shared" si="1" ref="L3:L8">IF(SUM(M3:P3)=0,"",O3*2+N3+M3*2)</f>
        <v>8</v>
      </c>
      <c r="M3" s="31">
        <f aca="true" t="shared" si="2" ref="M3:M8">IF(LEFT(F3,1)="3",1,0)+IF(LEFT(E3,1)="3",1,0)+IF(LEFT(G3,1)="3",1,0)+IF(LEFT(H3,1)="3",1,0)+IF(LEFT(I3,1)="3",1,0)+IF(LEFT(D3,1)="3",1,0)</f>
        <v>3</v>
      </c>
      <c r="N3" s="32">
        <f aca="true" t="shared" si="3" ref="N3:N8">IF(RIGHT(F3,1)="3",1,0)+IF(RIGHT(E3,1)="3",1,0)+IF(RIGHT(G3,1)="3",1,0)+IF(RIGHT(H3,1)="3",1,0)+IF(RIGHT(I3,1)="3",1,0)+IF(RIGHT(D3,1)="3",1,0)</f>
        <v>2</v>
      </c>
      <c r="O3" s="33">
        <f aca="true" t="shared" si="4" ref="O3:O8">IF(LEFT(F3,1)="W",1,0)+IF(LEFT(E3,1)="W",1,0)+IF(LEFT(G3,1)="W",1,0)+IF(LEFT(H3,1)="W",1,0)+IF(LEFT(I3,1)="W",1,0)+IF(LEFT(D3,1)="W",1,0)</f>
        <v>0</v>
      </c>
      <c r="P3" s="33">
        <f aca="true" t="shared" si="5" ref="P3:P8">IF(LEFT(F3,1)="L",1,0)+IF(LEFT(E3,1)="L",1,0)+IF(LEFT(G3,1)="L",1,0)+IF(LEFT(H3,1)="L",1,0)+IF(LEFT(I3,1)="L",1,0)+IF(LEFT(D3,1)="L",1,0)</f>
        <v>0</v>
      </c>
      <c r="Q3" s="53">
        <v>3</v>
      </c>
      <c r="R3" s="265"/>
      <c r="S3" s="185" t="str">
        <f aca="true" t="shared" si="6" ref="S3:S8">B3</f>
        <v>誠英</v>
      </c>
    </row>
    <row r="4" spans="1:19" ht="39" customHeight="1">
      <c r="A4" s="54" t="s">
        <v>78</v>
      </c>
      <c r="B4" s="313" t="str">
        <f>IF('決勝ﾘｰｸﾞ順位'!D6="","",'決勝ﾘｰｸﾞ順位'!D6)</f>
        <v>近江兄弟社Ｂ</v>
      </c>
      <c r="C4" s="314"/>
      <c r="D4" s="162" t="str">
        <f>IF(LEFT(E3,1)="W","L W/O",IF(LEFT(E3,1)="L","W W/O",IF(E3="-","-",RIGHT(E3,1)&amp;"-"&amp;LEFT(E3,1))))</f>
        <v>0-3</v>
      </c>
      <c r="E4" s="34"/>
      <c r="F4" s="161" t="s">
        <v>341</v>
      </c>
      <c r="G4" s="158" t="s">
        <v>389</v>
      </c>
      <c r="H4" s="70" t="s">
        <v>345</v>
      </c>
      <c r="I4" s="158" t="s">
        <v>346</v>
      </c>
      <c r="J4" s="321" t="str">
        <f t="shared" si="0"/>
        <v>1/4</v>
      </c>
      <c r="K4" s="322"/>
      <c r="L4" s="35">
        <f t="shared" si="1"/>
        <v>6</v>
      </c>
      <c r="M4" s="31">
        <f t="shared" si="2"/>
        <v>1</v>
      </c>
      <c r="N4" s="32">
        <f t="shared" si="3"/>
        <v>4</v>
      </c>
      <c r="O4" s="33">
        <f t="shared" si="4"/>
        <v>0</v>
      </c>
      <c r="P4" s="33">
        <f t="shared" si="5"/>
        <v>0</v>
      </c>
      <c r="Q4" s="55">
        <f>IF(SUM(M4:P4)=0,"",RANK(L4,$L$3:$L$8,0))</f>
        <v>5</v>
      </c>
      <c r="R4" s="265"/>
      <c r="S4" s="185" t="str">
        <f t="shared" si="6"/>
        <v>近江兄弟社Ｂ</v>
      </c>
    </row>
    <row r="5" spans="1:19" ht="39" customHeight="1">
      <c r="A5" s="68" t="s">
        <v>79</v>
      </c>
      <c r="B5" s="315" t="str">
        <f>IF('決勝ﾘｰｸﾞ順位'!D7="","",'決勝ﾘｰｸﾞ順位'!D7)</f>
        <v>生駒</v>
      </c>
      <c r="C5" s="316"/>
      <c r="D5" s="76" t="str">
        <f>IF(LEFT(F3,1)="W","L W/O",IF(LEFT(F3,1)="L","W W/O",IF(F3="-","-",RIGHT(F3,1)&amp;"-"&amp;LEFT(F3,1))))</f>
        <v>0-3</v>
      </c>
      <c r="E5" s="162" t="str">
        <f>IF(LEFT(F4,1)="W","L W/O",IF(LEFT(F4,1)="L","W W/O",IF(F4="-","-",RIGHT(F4,1)&amp;"-"&amp;LEFT(F4,1))))</f>
        <v>1-3</v>
      </c>
      <c r="F5" s="69"/>
      <c r="G5" s="70" t="s">
        <v>346</v>
      </c>
      <c r="H5" s="158" t="s">
        <v>392</v>
      </c>
      <c r="I5" s="70" t="s">
        <v>346</v>
      </c>
      <c r="J5" s="321" t="str">
        <f t="shared" si="0"/>
        <v>1/4</v>
      </c>
      <c r="K5" s="322"/>
      <c r="L5" s="71">
        <f t="shared" si="1"/>
        <v>6</v>
      </c>
      <c r="M5" s="72">
        <f t="shared" si="2"/>
        <v>1</v>
      </c>
      <c r="N5" s="40">
        <f t="shared" si="3"/>
        <v>4</v>
      </c>
      <c r="O5" s="73">
        <f t="shared" si="4"/>
        <v>0</v>
      </c>
      <c r="P5" s="73">
        <f t="shared" si="5"/>
        <v>0</v>
      </c>
      <c r="Q5" s="74">
        <v>6</v>
      </c>
      <c r="R5" s="265"/>
      <c r="S5" s="185" t="str">
        <f t="shared" si="6"/>
        <v>生駒</v>
      </c>
    </row>
    <row r="6" spans="1:19" ht="39" customHeight="1">
      <c r="A6" s="68" t="s">
        <v>72</v>
      </c>
      <c r="B6" s="315" t="str">
        <f>IF('決勝ﾘｰｸﾞ順位'!E5="","",'決勝ﾘｰｸﾞ順位'!E5)</f>
        <v>高松中央Ａ</v>
      </c>
      <c r="C6" s="316"/>
      <c r="D6" s="159" t="str">
        <f>IF(LEFT(G3,1)="W","L W/O",IF(LEFT(G3,1)="L","W W/O",IF(G3="-","-",RIGHT(G3,1)&amp;"-"&amp;LEFT(G3,1))))</f>
        <v>3-2</v>
      </c>
      <c r="E6" s="159" t="str">
        <f>IF(LEFT(G4,1)="W","L W/O",IF(LEFT(G4,1)="L","W W/O",IF(G4="-","-",RIGHT(G4,1)&amp;"-"&amp;LEFT(G4,1))))</f>
        <v>3-1</v>
      </c>
      <c r="F6" s="70" t="str">
        <f>IF(LEFT(G5,1)="W","L W/O",IF(LEFT(G5,1)="L","W W/O",IF(G5="-","-",RIGHT(G5,1)&amp;"-"&amp;LEFT(G5,1))))</f>
        <v>3-1</v>
      </c>
      <c r="G6" s="69"/>
      <c r="H6" s="163" t="s">
        <v>341</v>
      </c>
      <c r="I6" s="67" t="s">
        <v>342</v>
      </c>
      <c r="J6" s="321" t="str">
        <f t="shared" si="0"/>
        <v>5/0</v>
      </c>
      <c r="K6" s="322"/>
      <c r="L6" s="71">
        <f t="shared" si="1"/>
        <v>10</v>
      </c>
      <c r="M6" s="122">
        <f t="shared" si="2"/>
        <v>5</v>
      </c>
      <c r="N6" s="123">
        <f t="shared" si="3"/>
        <v>0</v>
      </c>
      <c r="O6" s="124">
        <f t="shared" si="4"/>
        <v>0</v>
      </c>
      <c r="P6" s="124">
        <f t="shared" si="5"/>
        <v>0</v>
      </c>
      <c r="Q6" s="74">
        <f>IF(SUM(M6:P6)=0,"",RANK(L6,$L$3:$L$8,0))</f>
        <v>1</v>
      </c>
      <c r="R6" s="265"/>
      <c r="S6" s="185" t="str">
        <f t="shared" si="6"/>
        <v>高松中央Ａ</v>
      </c>
    </row>
    <row r="7" spans="1:19" ht="39" customHeight="1">
      <c r="A7" s="54" t="s">
        <v>73</v>
      </c>
      <c r="B7" s="313" t="str">
        <f>IF('決勝ﾘｰｸﾞ順位'!E6="","",'決勝ﾘｰｸﾞ順位'!E6)</f>
        <v>尽誠学園Ｂ</v>
      </c>
      <c r="C7" s="314"/>
      <c r="D7" s="150" t="str">
        <f>IF(LEFT(H3,1)="W","L W/O",IF(LEFT(H3,1)="L","W W/O",IF(H3="-","-",RIGHT(H3,1)&amp;"-"&amp;LEFT(H3,1))))</f>
        <v>1-3</v>
      </c>
      <c r="E7" s="159" t="str">
        <f>IF(LEFT(H4,1)="W","L W/O",IF(LEFT(H4,1)="L","W W/O",IF(H4="-","-",RIGHT(H4,1)&amp;"-"&amp;LEFT(H4,1))))</f>
        <v>3-2</v>
      </c>
      <c r="F7" s="159" t="str">
        <f>IF(LEFT(H5,1)="W","L W/O",IF(LEFT(H5,1)="L","W W/O",IF(H5="-","-",RIGHT(H5,1)&amp;"-"&amp;LEFT(H5,1))))</f>
        <v>2-3</v>
      </c>
      <c r="G7" s="162" t="str">
        <f>IF(LEFT(H6,1)="W","L W/O",IF(LEFT(H6,1)="L","W W/O",IF(H6="-","-",RIGHT(H6,1)&amp;"-"&amp;LEFT(H6,1))))</f>
        <v>1-3</v>
      </c>
      <c r="H7" s="34"/>
      <c r="I7" s="163" t="s">
        <v>342</v>
      </c>
      <c r="J7" s="321" t="str">
        <f t="shared" si="0"/>
        <v>2/3</v>
      </c>
      <c r="K7" s="322"/>
      <c r="L7" s="35">
        <f t="shared" si="1"/>
        <v>7</v>
      </c>
      <c r="M7" s="128">
        <f t="shared" si="2"/>
        <v>2</v>
      </c>
      <c r="N7" s="129">
        <f t="shared" si="3"/>
        <v>3</v>
      </c>
      <c r="O7" s="130">
        <f t="shared" si="4"/>
        <v>0</v>
      </c>
      <c r="P7" s="130">
        <f t="shared" si="5"/>
        <v>0</v>
      </c>
      <c r="Q7" s="55">
        <f>IF(SUM(M7:P7)=0,"",RANK(L7,$L$3:$L$8,0))</f>
        <v>4</v>
      </c>
      <c r="R7" s="265"/>
      <c r="S7" s="185" t="str">
        <f t="shared" si="6"/>
        <v>尽誠学園Ｂ</v>
      </c>
    </row>
    <row r="8" spans="1:19" ht="39" customHeight="1" thickBot="1">
      <c r="A8" s="125" t="s">
        <v>74</v>
      </c>
      <c r="B8" s="328" t="str">
        <f>IF('決勝ﾘｰｸﾞ順位'!E7="","",'決勝ﾘｰｸﾞ順位'!E7)</f>
        <v>小倉西Ａ</v>
      </c>
      <c r="C8" s="329"/>
      <c r="D8" s="160" t="str">
        <f>IF(LEFT(I3,1)="W","L W/O",IF(LEFT(I3,1)="L","W W/O",IF(I3="-","-",RIGHT(I3,1)&amp;"-"&amp;LEFT(I3,1))))</f>
        <v>3-2</v>
      </c>
      <c r="E8" s="151" t="str">
        <f>IF(LEFT(I4,1)="W","L W/O",IF(LEFT(I4,1)="L","W W/O",IF(I4="-","-",RIGHT(I4,1)&amp;"-"&amp;LEFT(I4,1))))</f>
        <v>3-1</v>
      </c>
      <c r="F8" s="151" t="str">
        <f>IF(LEFT(I5,1)="W","L W/O",IF(LEFT(I5,1)="L","W W/O",IF(I5="-","-",RIGHT(I5,1)&amp;"-"&amp;LEFT(I5,1))))</f>
        <v>3-1</v>
      </c>
      <c r="G8" s="77" t="str">
        <f>IF(LEFT(I6,1)="W","L W/O",IF(LEFT(I6,1)="L","W W/O",IF(I6="-","-",RIGHT(I6,1)&amp;"-"&amp;LEFT(I6,1))))</f>
        <v>2-3</v>
      </c>
      <c r="H8" s="164" t="str">
        <f>IF(LEFT(I7,1)="W","L W/O",IF(LEFT(I7,1)="L","W W/O",IF(I7="-","-",RIGHT(I7,1)&amp;"-"&amp;LEFT(I7,1))))</f>
        <v>2-3</v>
      </c>
      <c r="I8" s="57"/>
      <c r="J8" s="332" t="str">
        <f t="shared" si="0"/>
        <v>3/2</v>
      </c>
      <c r="K8" s="333"/>
      <c r="L8" s="126">
        <f t="shared" si="1"/>
        <v>8</v>
      </c>
      <c r="M8" s="58">
        <f t="shared" si="2"/>
        <v>3</v>
      </c>
      <c r="N8" s="59">
        <f t="shared" si="3"/>
        <v>2</v>
      </c>
      <c r="O8" s="60">
        <f t="shared" si="4"/>
        <v>0</v>
      </c>
      <c r="P8" s="60">
        <f t="shared" si="5"/>
        <v>0</v>
      </c>
      <c r="Q8" s="127">
        <f>IF(SUM(M8:P8)=0,"",RANK(L8,$L$3:$L$8,0))</f>
        <v>2</v>
      </c>
      <c r="R8" s="265"/>
      <c r="S8" s="185" t="str">
        <f t="shared" si="6"/>
        <v>小倉西Ａ</v>
      </c>
    </row>
    <row r="9" spans="1:19" s="26" customFormat="1" ht="22.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39"/>
      <c r="M9" s="40"/>
      <c r="N9" s="40"/>
      <c r="O9" s="40"/>
      <c r="P9" s="40"/>
      <c r="Q9" s="39"/>
      <c r="R9" s="265"/>
      <c r="S9" s="186"/>
    </row>
    <row r="10" spans="1:19" ht="39" customHeight="1" thickBot="1">
      <c r="A10" s="323" t="s">
        <v>70</v>
      </c>
      <c r="B10" s="324"/>
      <c r="C10" s="121" t="s">
        <v>240</v>
      </c>
      <c r="D10" s="45" t="str">
        <f>IF(B11="","",B11)</f>
        <v>徳島商業Ｂ</v>
      </c>
      <c r="E10" s="46" t="str">
        <f>IF(B12="","",B12)</f>
        <v>帝塚山</v>
      </c>
      <c r="F10" s="46" t="str">
        <f>IF(B13="","",B13)</f>
        <v>奈良学園Ａ</v>
      </c>
      <c r="G10" s="45" t="str">
        <f>IF(B14="","",B14)</f>
        <v>坂出</v>
      </c>
      <c r="H10" s="45" t="str">
        <f>IF(B15="","",B15)</f>
        <v>甲南</v>
      </c>
      <c r="I10" s="45" t="str">
        <f>IF(B16="","",B16)</f>
        <v>水島工業</v>
      </c>
      <c r="J10" s="317" t="s">
        <v>9</v>
      </c>
      <c r="K10" s="318"/>
      <c r="L10" s="48" t="s">
        <v>10</v>
      </c>
      <c r="M10" s="49" t="s">
        <v>11</v>
      </c>
      <c r="N10" s="50" t="s">
        <v>12</v>
      </c>
      <c r="O10" s="50" t="s">
        <v>13</v>
      </c>
      <c r="P10" s="50" t="s">
        <v>14</v>
      </c>
      <c r="Q10" s="51" t="s">
        <v>15</v>
      </c>
      <c r="R10" s="265"/>
      <c r="S10" s="185"/>
    </row>
    <row r="11" spans="1:19" ht="39" customHeight="1">
      <c r="A11" s="52" t="s">
        <v>80</v>
      </c>
      <c r="B11" s="330" t="str">
        <f>IF('決勝ﾘｰｸﾞ順位'!D8="","",'決勝ﾘｰｸﾞ順位'!D8)</f>
        <v>徳島商業Ｂ</v>
      </c>
      <c r="C11" s="331"/>
      <c r="D11" s="157"/>
      <c r="E11" s="75" t="s">
        <v>342</v>
      </c>
      <c r="F11" s="75" t="s">
        <v>342</v>
      </c>
      <c r="G11" s="66" t="s">
        <v>342</v>
      </c>
      <c r="H11" s="158" t="s">
        <v>388</v>
      </c>
      <c r="I11" s="66" t="s">
        <v>389</v>
      </c>
      <c r="J11" s="319" t="str">
        <f aca="true" t="shared" si="7" ref="J11:J16">IF(SUM(M11:N11)=0,"/",O11+M11&amp;"/"&amp;P11+N11)</f>
        <v>3/2</v>
      </c>
      <c r="K11" s="320"/>
      <c r="L11" s="30">
        <f aca="true" t="shared" si="8" ref="L11:L16">IF(SUM(M11:P11)=0,"",O11*2+N11+M11*2)</f>
        <v>8</v>
      </c>
      <c r="M11" s="31">
        <f aca="true" t="shared" si="9" ref="M11:M16">IF(LEFT(F11,1)="3",1,0)+IF(LEFT(E11,1)="3",1,0)+IF(LEFT(G11,1)="3",1,0)+IF(LEFT(H11,1)="3",1,0)+IF(LEFT(I11,1)="3",1,0)+IF(LEFT(D11,1)="3",1,0)</f>
        <v>3</v>
      </c>
      <c r="N11" s="32">
        <f aca="true" t="shared" si="10" ref="N11:N16">IF(RIGHT(F11,1)="3",1,0)+IF(RIGHT(E11,1)="3",1,0)+IF(RIGHT(G11,1)="3",1,0)+IF(RIGHT(H11,1)="3",1,0)+IF(RIGHT(I11,1)="3",1,0)+IF(RIGHT(D11,1)="3",1,0)</f>
        <v>2</v>
      </c>
      <c r="O11" s="33">
        <f aca="true" t="shared" si="11" ref="O11:O16">IF(LEFT(F11,1)="W",1,0)+IF(LEFT(E11,1)="W",1,0)+IF(LEFT(G11,1)="W",1,0)+IF(LEFT(H11,1)="W",1,0)+IF(LEFT(I11,1)="W",1,0)+IF(LEFT(D11,1)="W",1,0)</f>
        <v>0</v>
      </c>
      <c r="P11" s="33">
        <f aca="true" t="shared" si="12" ref="P11:P16">IF(LEFT(F11,1)="L",1,0)+IF(LEFT(E11,1)="L",1,0)+IF(LEFT(G11,1)="L",1,0)+IF(LEFT(H11,1)="L",1,0)+IF(LEFT(I11,1)="L",1,0)+IF(LEFT(D11,1)="L",1,0)</f>
        <v>0</v>
      </c>
      <c r="Q11" s="53">
        <f>IF(SUM(M11:P11)=0,"",RANK(L11,$L$11:$L$16,0))</f>
        <v>3</v>
      </c>
      <c r="R11" s="266"/>
      <c r="S11" s="185" t="str">
        <f aca="true" t="shared" si="13" ref="S11:S16">B11</f>
        <v>徳島商業Ｂ</v>
      </c>
    </row>
    <row r="12" spans="1:19" ht="39" customHeight="1">
      <c r="A12" s="54" t="s">
        <v>81</v>
      </c>
      <c r="B12" s="313" t="str">
        <f>IF('決勝ﾘｰｸﾞ順位'!D9="","",'決勝ﾘｰｸﾞ順位'!D9)</f>
        <v>帝塚山</v>
      </c>
      <c r="C12" s="314"/>
      <c r="D12" s="162" t="str">
        <f>IF(LEFT(E11,1)="W","L W/O",IF(LEFT(E11,1)="L","W W/O",IF(E11="-","-",RIGHT(E11,1)&amp;"-"&amp;LEFT(E11,1))))</f>
        <v>2-3</v>
      </c>
      <c r="E12" s="34"/>
      <c r="F12" s="161" t="s">
        <v>343</v>
      </c>
      <c r="G12" s="158" t="s">
        <v>390</v>
      </c>
      <c r="H12" s="70" t="s">
        <v>342</v>
      </c>
      <c r="I12" s="158" t="s">
        <v>346</v>
      </c>
      <c r="J12" s="321" t="str">
        <f t="shared" si="7"/>
        <v>2/3</v>
      </c>
      <c r="K12" s="322"/>
      <c r="L12" s="35">
        <f t="shared" si="8"/>
        <v>7</v>
      </c>
      <c r="M12" s="31">
        <f t="shared" si="9"/>
        <v>2</v>
      </c>
      <c r="N12" s="32">
        <f t="shared" si="10"/>
        <v>3</v>
      </c>
      <c r="O12" s="33">
        <f t="shared" si="11"/>
        <v>0</v>
      </c>
      <c r="P12" s="33">
        <f t="shared" si="12"/>
        <v>0</v>
      </c>
      <c r="Q12" s="55">
        <f>IF(SUM(M12:P12)=0,"",RANK(L12,$L$11:$L$16,0))</f>
        <v>4</v>
      </c>
      <c r="R12" s="266"/>
      <c r="S12" s="185" t="str">
        <f t="shared" si="13"/>
        <v>帝塚山</v>
      </c>
    </row>
    <row r="13" spans="1:19" ht="39" customHeight="1">
      <c r="A13" s="68" t="s">
        <v>82</v>
      </c>
      <c r="B13" s="315" t="str">
        <f>IF('決勝ﾘｰｸﾞ順位'!D10="","",'決勝ﾘｰｸﾞ順位'!D10)</f>
        <v>奈良学園Ａ</v>
      </c>
      <c r="C13" s="316"/>
      <c r="D13" s="76" t="str">
        <f>IF(LEFT(F11,1)="W","L W/O",IF(LEFT(F11,1)="L","W W/O",IF(F11="-","-",RIGHT(F11,1)&amp;"-"&amp;LEFT(F11,1))))</f>
        <v>2-3</v>
      </c>
      <c r="E13" s="162" t="str">
        <f>IF(LEFT(F12,1)="W","L W/O",IF(LEFT(F12,1)="L","W W/O",IF(F12="-","-",RIGHT(F12,1)&amp;"-"&amp;LEFT(F12,1))))</f>
        <v>0-3</v>
      </c>
      <c r="F13" s="69"/>
      <c r="G13" s="70" t="s">
        <v>388</v>
      </c>
      <c r="H13" s="158" t="s">
        <v>389</v>
      </c>
      <c r="I13" s="70" t="s">
        <v>345</v>
      </c>
      <c r="J13" s="321" t="str">
        <f t="shared" si="7"/>
        <v>0/5</v>
      </c>
      <c r="K13" s="322"/>
      <c r="L13" s="71">
        <f t="shared" si="8"/>
        <v>5</v>
      </c>
      <c r="M13" s="72">
        <f t="shared" si="9"/>
        <v>0</v>
      </c>
      <c r="N13" s="40">
        <f t="shared" si="10"/>
        <v>5</v>
      </c>
      <c r="O13" s="73">
        <f t="shared" si="11"/>
        <v>0</v>
      </c>
      <c r="P13" s="73">
        <f t="shared" si="12"/>
        <v>0</v>
      </c>
      <c r="Q13" s="74">
        <f>IF(SUM(M13:P13)=0,"",RANK(L13,$L$11:$L$16,0))</f>
        <v>6</v>
      </c>
      <c r="R13" s="266"/>
      <c r="S13" s="185" t="str">
        <f t="shared" si="13"/>
        <v>奈良学園Ａ</v>
      </c>
    </row>
    <row r="14" spans="1:19" ht="39" customHeight="1">
      <c r="A14" s="68" t="s">
        <v>75</v>
      </c>
      <c r="B14" s="315" t="str">
        <f>IF('決勝ﾘｰｸﾞ順位'!E8="","",'決勝ﾘｰｸﾞ順位'!E8)</f>
        <v>坂出</v>
      </c>
      <c r="C14" s="316"/>
      <c r="D14" s="159" t="str">
        <f>IF(LEFT(G11,1)="W","L W/O",IF(LEFT(G11,1)="L","W W/O",IF(G11="-","-",RIGHT(G11,1)&amp;"-"&amp;LEFT(G11,1))))</f>
        <v>2-3</v>
      </c>
      <c r="E14" s="159" t="str">
        <f>IF(LEFT(G12,1)="W","L W/O",IF(LEFT(G12,1)="L","W W/O",IF(G12="-","-",RIGHT(G12,1)&amp;"-"&amp;LEFT(G12,1))))</f>
        <v>3-2</v>
      </c>
      <c r="F14" s="70" t="str">
        <f>IF(LEFT(G13,1)="W","L W/O",IF(LEFT(G13,1)="L","W W/O",IF(G13="-","-",RIGHT(G13,1)&amp;"-"&amp;LEFT(G13,1))))</f>
        <v>3-0</v>
      </c>
      <c r="G14" s="69"/>
      <c r="H14" s="163" t="s">
        <v>341</v>
      </c>
      <c r="I14" s="67" t="s">
        <v>343</v>
      </c>
      <c r="J14" s="321" t="str">
        <f t="shared" si="7"/>
        <v>4/1</v>
      </c>
      <c r="K14" s="322"/>
      <c r="L14" s="71">
        <f t="shared" si="8"/>
        <v>9</v>
      </c>
      <c r="M14" s="122">
        <f t="shared" si="9"/>
        <v>4</v>
      </c>
      <c r="N14" s="123">
        <f t="shared" si="10"/>
        <v>1</v>
      </c>
      <c r="O14" s="124">
        <f t="shared" si="11"/>
        <v>0</v>
      </c>
      <c r="P14" s="124">
        <f t="shared" si="12"/>
        <v>0</v>
      </c>
      <c r="Q14" s="74">
        <f>IF(SUM(M14:P14)=0,"",RANK(L14,$L$11:$L$16,0))</f>
        <v>1</v>
      </c>
      <c r="R14" s="266"/>
      <c r="S14" s="185" t="str">
        <f t="shared" si="13"/>
        <v>坂出</v>
      </c>
    </row>
    <row r="15" spans="1:19" ht="39" customHeight="1">
      <c r="A15" s="68" t="s">
        <v>76</v>
      </c>
      <c r="B15" s="315" t="str">
        <f>IF('決勝ﾘｰｸﾞ順位'!E9="","",'決勝ﾘｰｸﾞ順位'!E9)</f>
        <v>甲南</v>
      </c>
      <c r="C15" s="316"/>
      <c r="D15" s="159" t="str">
        <f>IF(LEFT(H11,1)="W","L W/O",IF(LEFT(H11,1)="L","W W/O",IF(H11="-","-",RIGHT(H11,1)&amp;"-"&amp;LEFT(H11,1))))</f>
        <v>3-0</v>
      </c>
      <c r="E15" s="159" t="str">
        <f>IF(LEFT(H12,1)="W","L W/O",IF(LEFT(H12,1)="L","W W/O",IF(H12="-","-",RIGHT(H12,1)&amp;"-"&amp;LEFT(H12,1))))</f>
        <v>2-3</v>
      </c>
      <c r="F15" s="159" t="str">
        <f>IF(LEFT(H13,1)="W","L W/O",IF(LEFT(H13,1)="L","W W/O",IF(H13="-","-",RIGHT(H13,1)&amp;"-"&amp;LEFT(H13,1))))</f>
        <v>3-1</v>
      </c>
      <c r="G15" s="163" t="str">
        <f>IF(LEFT(H14,1)="W","L W/O",IF(LEFT(H14,1)="L","W W/O",IF(H14="-","-",RIGHT(H14,1)&amp;"-"&amp;LEFT(H14,1))))</f>
        <v>1-3</v>
      </c>
      <c r="H15" s="69"/>
      <c r="I15" s="163" t="s">
        <v>346</v>
      </c>
      <c r="J15" s="321" t="str">
        <f t="shared" si="7"/>
        <v>2/3</v>
      </c>
      <c r="K15" s="322"/>
      <c r="L15" s="35">
        <f t="shared" si="8"/>
        <v>7</v>
      </c>
      <c r="M15" s="128">
        <f t="shared" si="9"/>
        <v>2</v>
      </c>
      <c r="N15" s="129">
        <f t="shared" si="10"/>
        <v>3</v>
      </c>
      <c r="O15" s="130">
        <f t="shared" si="11"/>
        <v>0</v>
      </c>
      <c r="P15" s="130">
        <f t="shared" si="12"/>
        <v>0</v>
      </c>
      <c r="Q15" s="55">
        <v>5</v>
      </c>
      <c r="R15" s="266"/>
      <c r="S15" s="185" t="str">
        <f t="shared" si="13"/>
        <v>甲南</v>
      </c>
    </row>
    <row r="16" spans="1:19" ht="39" customHeight="1" thickBot="1">
      <c r="A16" s="56" t="s">
        <v>107</v>
      </c>
      <c r="B16" s="356" t="str">
        <f>IF('決勝ﾘｰｸﾞ順位'!E10="","",'決勝ﾘｰｸﾞ順位'!E10)</f>
        <v>水島工業</v>
      </c>
      <c r="C16" s="357"/>
      <c r="D16" s="151" t="str">
        <f>IF(LEFT(I11,1)="W","L W/O",IF(LEFT(I11,1)="L","W W/O",IF(I11="-","-",RIGHT(I11,1)&amp;"-"&amp;LEFT(I11,1))))</f>
        <v>3-1</v>
      </c>
      <c r="E16" s="151" t="str">
        <f>IF(LEFT(I12,1)="W","L W/O",IF(LEFT(I12,1)="L","W W/O",IF(I12="-","-",RIGHT(I12,1)&amp;"-"&amp;LEFT(I12,1))))</f>
        <v>3-1</v>
      </c>
      <c r="F16" s="151" t="str">
        <f>IF(LEFT(I13,1)="W","L W/O",IF(LEFT(I13,1)="L","W W/O",IF(I13="-","-",RIGHT(I13,1)&amp;"-"&amp;LEFT(I13,1))))</f>
        <v>3-2</v>
      </c>
      <c r="G16" s="77" t="str">
        <f>IF(LEFT(I14,1)="W","L W/O",IF(LEFT(I14,1)="L","W W/O",IF(I14="-","-",RIGHT(I14,1)&amp;"-"&amp;LEFT(I14,1))))</f>
        <v>0-3</v>
      </c>
      <c r="H16" s="164" t="str">
        <f>IF(LEFT(I15,1)="W","L W/O",IF(LEFT(I15,1)="L","W W/O",IF(I15="-","-",RIGHT(I15,1)&amp;"-"&amp;LEFT(I15,1))))</f>
        <v>3-1</v>
      </c>
      <c r="I16" s="189"/>
      <c r="J16" s="332" t="str">
        <f t="shared" si="7"/>
        <v>4/1</v>
      </c>
      <c r="K16" s="333"/>
      <c r="L16" s="126">
        <f t="shared" si="8"/>
        <v>9</v>
      </c>
      <c r="M16" s="58">
        <f t="shared" si="9"/>
        <v>4</v>
      </c>
      <c r="N16" s="59">
        <f t="shared" si="10"/>
        <v>1</v>
      </c>
      <c r="O16" s="60">
        <f t="shared" si="11"/>
        <v>0</v>
      </c>
      <c r="P16" s="60">
        <f t="shared" si="12"/>
        <v>0</v>
      </c>
      <c r="Q16" s="127">
        <v>2</v>
      </c>
      <c r="R16" s="266"/>
      <c r="S16" s="185" t="str">
        <f t="shared" si="13"/>
        <v>水島工業</v>
      </c>
    </row>
    <row r="17" spans="1:19" s="26" customFormat="1" ht="39" customHeight="1" thickBot="1">
      <c r="A17" s="25"/>
      <c r="B17" s="36"/>
      <c r="C17" s="36"/>
      <c r="D17" s="358" t="s">
        <v>16</v>
      </c>
      <c r="E17" s="358"/>
      <c r="F17" s="358"/>
      <c r="G17" s="358"/>
      <c r="H17" s="358"/>
      <c r="I17" s="358"/>
      <c r="J17" s="358"/>
      <c r="K17" s="358"/>
      <c r="L17" s="166"/>
      <c r="M17" s="149"/>
      <c r="N17" s="149"/>
      <c r="O17" s="149"/>
      <c r="P17" s="149"/>
      <c r="Q17" s="166"/>
      <c r="R17" s="166"/>
      <c r="S17" s="27"/>
    </row>
    <row r="18" spans="2:16" ht="39" customHeight="1" thickBot="1">
      <c r="B18" s="338" t="s">
        <v>20</v>
      </c>
      <c r="C18" s="339"/>
      <c r="D18" s="118" t="s">
        <v>21</v>
      </c>
      <c r="E18" s="119" t="s">
        <v>22</v>
      </c>
      <c r="F18" s="120" t="s">
        <v>23</v>
      </c>
      <c r="H18" s="132"/>
      <c r="I18" s="165" t="s">
        <v>83</v>
      </c>
      <c r="J18" s="354" t="s">
        <v>84</v>
      </c>
      <c r="K18" s="355"/>
      <c r="L18" s="141"/>
      <c r="M18" s="141"/>
      <c r="N18" s="141"/>
      <c r="O18" s="141"/>
      <c r="P18" s="141"/>
    </row>
    <row r="19" spans="2:54" ht="39" customHeight="1">
      <c r="B19" s="340" t="s">
        <v>241</v>
      </c>
      <c r="C19" s="341"/>
      <c r="D19" s="223" t="s">
        <v>108</v>
      </c>
      <c r="E19" s="210" t="s">
        <v>109</v>
      </c>
      <c r="F19" s="211" t="s">
        <v>110</v>
      </c>
      <c r="H19" s="133">
        <v>1</v>
      </c>
      <c r="I19" s="250" t="str">
        <f aca="true" t="shared" si="14" ref="I19:I24">IF(ISERROR(VLOOKUP(H19,$Q$3:$T$8,3,FALSE))=TRUE,"",VLOOKUP(H19,$Q$3:$T$8,3,FALSE))</f>
        <v>高松中央Ａ</v>
      </c>
      <c r="J19" s="352" t="str">
        <f aca="true" t="shared" si="15" ref="J19:J24">IF(ISERROR(VLOOKUP(H19,$Q$11:$T$16,3,FALSE))=TRUE,"",VLOOKUP(H19,$Q$11:$T$16,3,FALSE))</f>
        <v>坂出</v>
      </c>
      <c r="K19" s="353">
        <f aca="true" t="shared" si="16" ref="K19:K24">IF(ISERROR(VLOOKUP(J19,$R$3:$T$8,2,FALSE))=TRUE,"",VLOOKUP(J19,$R$3:$T$8,2,FALSE))</f>
      </c>
      <c r="L19" s="142"/>
      <c r="M19" s="142"/>
      <c r="N19" s="142"/>
      <c r="O19" s="360"/>
      <c r="P19" s="360"/>
      <c r="Q19" s="360"/>
      <c r="R19" s="142"/>
      <c r="AZ19" s="359"/>
      <c r="BA19" s="359"/>
      <c r="BB19" s="359"/>
    </row>
    <row r="20" spans="2:54" ht="39" customHeight="1">
      <c r="B20" s="336" t="s">
        <v>242</v>
      </c>
      <c r="C20" s="337"/>
      <c r="D20" s="207" t="s">
        <v>111</v>
      </c>
      <c r="E20" s="212" t="s">
        <v>112</v>
      </c>
      <c r="F20" s="213" t="s">
        <v>113</v>
      </c>
      <c r="H20" s="16">
        <v>2</v>
      </c>
      <c r="I20" s="252" t="str">
        <f t="shared" si="14"/>
        <v>小倉西Ａ</v>
      </c>
      <c r="J20" s="348" t="str">
        <f t="shared" si="15"/>
        <v>水島工業</v>
      </c>
      <c r="K20" s="349">
        <f t="shared" si="16"/>
      </c>
      <c r="L20" s="142"/>
      <c r="M20" s="142"/>
      <c r="N20" s="142"/>
      <c r="O20" s="360"/>
      <c r="P20" s="360"/>
      <c r="Q20" s="360"/>
      <c r="R20" s="142"/>
      <c r="AZ20" s="359"/>
      <c r="BA20" s="359"/>
      <c r="BB20" s="359"/>
    </row>
    <row r="21" spans="2:54" ht="39" customHeight="1">
      <c r="B21" s="361" t="s">
        <v>243</v>
      </c>
      <c r="C21" s="362"/>
      <c r="D21" s="224" t="s">
        <v>114</v>
      </c>
      <c r="E21" s="225" t="s">
        <v>115</v>
      </c>
      <c r="F21" s="226" t="s">
        <v>116</v>
      </c>
      <c r="H21" s="16">
        <v>3</v>
      </c>
      <c r="I21" s="252" t="str">
        <f t="shared" si="14"/>
        <v>誠英</v>
      </c>
      <c r="J21" s="348" t="str">
        <f t="shared" si="15"/>
        <v>徳島商業Ｂ</v>
      </c>
      <c r="K21" s="349">
        <f t="shared" si="16"/>
      </c>
      <c r="L21" s="142"/>
      <c r="M21" s="142"/>
      <c r="N21" s="142"/>
      <c r="O21" s="360"/>
      <c r="P21" s="360"/>
      <c r="Q21" s="360"/>
      <c r="R21" s="142"/>
      <c r="AH21" s="359"/>
      <c r="AI21" s="359"/>
      <c r="AJ21" s="359"/>
      <c r="AZ21" s="359"/>
      <c r="BA21" s="359"/>
      <c r="BB21" s="359"/>
    </row>
    <row r="22" spans="2:54" ht="39" customHeight="1">
      <c r="B22" s="344" t="s">
        <v>244</v>
      </c>
      <c r="C22" s="345"/>
      <c r="D22" s="219" t="s">
        <v>117</v>
      </c>
      <c r="E22" s="220" t="s">
        <v>118</v>
      </c>
      <c r="F22" s="221" t="s">
        <v>119</v>
      </c>
      <c r="H22" s="16">
        <v>4</v>
      </c>
      <c r="I22" s="252" t="str">
        <f t="shared" si="14"/>
        <v>尽誠学園Ｂ</v>
      </c>
      <c r="J22" s="348" t="str">
        <f t="shared" si="15"/>
        <v>帝塚山</v>
      </c>
      <c r="K22" s="349">
        <f t="shared" si="16"/>
      </c>
      <c r="L22" s="142"/>
      <c r="M22" s="142"/>
      <c r="N22" s="142"/>
      <c r="O22" s="360"/>
      <c r="P22" s="360"/>
      <c r="Q22" s="360"/>
      <c r="R22" s="142"/>
      <c r="AH22" s="359"/>
      <c r="AI22" s="359"/>
      <c r="AJ22" s="359"/>
      <c r="AZ22" s="359"/>
      <c r="BA22" s="359"/>
      <c r="BB22" s="359"/>
    </row>
    <row r="23" spans="2:54" ht="39" customHeight="1">
      <c r="B23" s="361" t="s">
        <v>245</v>
      </c>
      <c r="C23" s="362"/>
      <c r="D23" s="207" t="s">
        <v>120</v>
      </c>
      <c r="E23" s="212" t="s">
        <v>121</v>
      </c>
      <c r="F23" s="213" t="s">
        <v>122</v>
      </c>
      <c r="H23" s="16">
        <v>5</v>
      </c>
      <c r="I23" s="252" t="str">
        <f t="shared" si="14"/>
        <v>近江兄弟社Ｂ</v>
      </c>
      <c r="J23" s="350" t="str">
        <f t="shared" si="15"/>
        <v>甲南</v>
      </c>
      <c r="K23" s="351">
        <f t="shared" si="16"/>
      </c>
      <c r="L23" s="142"/>
      <c r="M23" s="142"/>
      <c r="N23" s="142"/>
      <c r="O23" s="360"/>
      <c r="P23" s="360"/>
      <c r="Q23" s="360"/>
      <c r="R23" s="142"/>
      <c r="AH23" s="359"/>
      <c r="AI23" s="359"/>
      <c r="AJ23" s="359"/>
      <c r="AZ23" s="359"/>
      <c r="BA23" s="359"/>
      <c r="BB23" s="359"/>
    </row>
    <row r="24" spans="2:54" ht="39" customHeight="1" thickBot="1">
      <c r="B24" s="342" t="s">
        <v>246</v>
      </c>
      <c r="C24" s="343"/>
      <c r="D24" s="208" t="s">
        <v>123</v>
      </c>
      <c r="E24" s="214" t="s">
        <v>124</v>
      </c>
      <c r="F24" s="215" t="s">
        <v>125</v>
      </c>
      <c r="H24" s="17">
        <v>6</v>
      </c>
      <c r="I24" s="254" t="str">
        <f t="shared" si="14"/>
        <v>生駒</v>
      </c>
      <c r="J24" s="346" t="str">
        <f t="shared" si="15"/>
        <v>奈良学園Ａ</v>
      </c>
      <c r="K24" s="347">
        <f t="shared" si="16"/>
      </c>
      <c r="L24" s="142"/>
      <c r="M24" s="142"/>
      <c r="N24" s="142"/>
      <c r="O24" s="142"/>
      <c r="P24" s="142"/>
      <c r="AH24" s="359"/>
      <c r="AI24" s="359"/>
      <c r="AJ24" s="359"/>
      <c r="AZ24" s="359"/>
      <c r="BA24" s="359"/>
      <c r="BB24" s="359"/>
    </row>
    <row r="25" spans="15:54" ht="39" customHeight="1">
      <c r="O25" s="359"/>
      <c r="P25" s="359"/>
      <c r="Q25" s="359"/>
      <c r="AH25" s="359"/>
      <c r="AI25" s="359"/>
      <c r="AJ25" s="359"/>
      <c r="AZ25" s="359"/>
      <c r="BA25" s="359"/>
      <c r="BB25" s="359"/>
    </row>
    <row r="26" spans="15:54" ht="39" customHeight="1">
      <c r="O26" s="359"/>
      <c r="P26" s="359"/>
      <c r="Q26" s="359"/>
      <c r="AH26" s="359"/>
      <c r="AI26" s="359"/>
      <c r="AJ26" s="359"/>
      <c r="AZ26" s="359"/>
      <c r="BA26" s="359"/>
      <c r="BB26" s="359"/>
    </row>
    <row r="27" spans="15:36" ht="39" customHeight="1">
      <c r="O27" s="359"/>
      <c r="P27" s="359"/>
      <c r="Q27" s="359"/>
      <c r="AH27" s="359"/>
      <c r="AI27" s="359"/>
      <c r="AJ27" s="359"/>
    </row>
    <row r="28" spans="15:54" ht="39" customHeight="1">
      <c r="O28" s="359"/>
      <c r="P28" s="359"/>
      <c r="Q28" s="359"/>
      <c r="AH28" s="359"/>
      <c r="AI28" s="359"/>
      <c r="AJ28" s="359"/>
      <c r="AZ28" s="359"/>
      <c r="BA28" s="359"/>
      <c r="BB28" s="359"/>
    </row>
    <row r="29" spans="15:54" ht="39" customHeight="1">
      <c r="O29" s="359"/>
      <c r="P29" s="359"/>
      <c r="Q29" s="359"/>
      <c r="AZ29" s="359"/>
      <c r="BA29" s="359"/>
      <c r="BB29" s="359"/>
    </row>
    <row r="30" spans="15:54" ht="39" customHeight="1">
      <c r="O30" s="359"/>
      <c r="P30" s="359"/>
      <c r="Q30" s="359"/>
      <c r="AH30" s="359"/>
      <c r="AI30" s="359"/>
      <c r="AJ30" s="359"/>
      <c r="AZ30" s="359"/>
      <c r="BA30" s="359"/>
      <c r="BB30" s="359"/>
    </row>
    <row r="31" spans="15:54" ht="39" customHeight="1">
      <c r="O31" s="359"/>
      <c r="P31" s="359"/>
      <c r="Q31" s="359"/>
      <c r="AH31" s="359"/>
      <c r="AI31" s="359"/>
      <c r="AJ31" s="359"/>
      <c r="AZ31" s="359"/>
      <c r="BA31" s="359"/>
      <c r="BB31" s="359"/>
    </row>
    <row r="32" spans="15:54" ht="39" customHeight="1">
      <c r="O32" s="359"/>
      <c r="P32" s="359"/>
      <c r="Q32" s="359"/>
      <c r="AH32" s="359"/>
      <c r="AI32" s="359"/>
      <c r="AJ32" s="359"/>
      <c r="AZ32" s="359"/>
      <c r="BA32" s="359"/>
      <c r="BB32" s="359"/>
    </row>
    <row r="33" spans="34:54" ht="39" customHeight="1">
      <c r="AH33" s="359"/>
      <c r="AI33" s="359"/>
      <c r="AJ33" s="359"/>
      <c r="AZ33" s="359"/>
      <c r="BA33" s="359"/>
      <c r="BB33" s="359"/>
    </row>
    <row r="34" spans="15:54" ht="39" customHeight="1">
      <c r="O34" s="359"/>
      <c r="P34" s="359"/>
      <c r="Q34" s="359"/>
      <c r="AH34" s="359"/>
      <c r="AI34" s="359"/>
      <c r="AJ34" s="359"/>
      <c r="AZ34" s="359"/>
      <c r="BA34" s="359"/>
      <c r="BB34" s="359"/>
    </row>
    <row r="35" spans="15:54" ht="39" customHeight="1">
      <c r="O35" s="359"/>
      <c r="P35" s="359"/>
      <c r="Q35" s="359"/>
      <c r="AZ35" s="359"/>
      <c r="BA35" s="359"/>
      <c r="BB35" s="359"/>
    </row>
    <row r="36" spans="15:36" ht="39" customHeight="1">
      <c r="O36" s="359"/>
      <c r="P36" s="359"/>
      <c r="Q36" s="359"/>
      <c r="AH36" s="359"/>
      <c r="AI36" s="359"/>
      <c r="AJ36" s="359"/>
    </row>
    <row r="37" spans="15:54" ht="39" customHeight="1">
      <c r="O37" s="359"/>
      <c r="P37" s="359"/>
      <c r="Q37" s="359"/>
      <c r="AH37" s="359"/>
      <c r="AI37" s="359"/>
      <c r="AJ37" s="359"/>
      <c r="AZ37" s="359"/>
      <c r="BA37" s="359"/>
      <c r="BB37" s="359"/>
    </row>
    <row r="38" spans="15:54" ht="39" customHeight="1">
      <c r="O38" s="359"/>
      <c r="P38" s="359"/>
      <c r="Q38" s="359"/>
      <c r="AH38" s="359"/>
      <c r="AI38" s="359"/>
      <c r="AJ38" s="359"/>
      <c r="AZ38" s="359"/>
      <c r="BA38" s="359"/>
      <c r="BB38" s="359"/>
    </row>
    <row r="39" spans="34:54" ht="39" customHeight="1">
      <c r="AH39" s="359"/>
      <c r="AI39" s="359"/>
      <c r="AJ39" s="359"/>
      <c r="AZ39" s="359"/>
      <c r="BA39" s="359"/>
      <c r="BB39" s="359"/>
    </row>
    <row r="40" spans="15:54" ht="39" customHeight="1">
      <c r="O40" s="359"/>
      <c r="P40" s="359"/>
      <c r="Q40" s="359"/>
      <c r="AH40" s="359"/>
      <c r="AI40" s="359"/>
      <c r="AJ40" s="359"/>
      <c r="AZ40" s="359"/>
      <c r="BA40" s="359"/>
      <c r="BB40" s="359"/>
    </row>
    <row r="41" spans="15:54" ht="39" customHeight="1">
      <c r="O41" s="359"/>
      <c r="P41" s="359"/>
      <c r="Q41" s="359"/>
      <c r="AH41" s="359"/>
      <c r="AI41" s="359"/>
      <c r="AJ41" s="359"/>
      <c r="AZ41" s="359"/>
      <c r="BA41" s="359"/>
      <c r="BB41" s="359"/>
    </row>
    <row r="42" spans="15:54" ht="39" customHeight="1">
      <c r="O42" s="359"/>
      <c r="P42" s="359"/>
      <c r="Q42" s="359"/>
      <c r="AH42" s="359"/>
      <c r="AI42" s="359"/>
      <c r="AJ42" s="359"/>
      <c r="AZ42" s="359"/>
      <c r="BA42" s="359"/>
      <c r="BB42" s="359"/>
    </row>
    <row r="43" spans="15:54" ht="39" customHeight="1">
      <c r="O43" s="359"/>
      <c r="P43" s="359"/>
      <c r="Q43" s="359"/>
      <c r="AH43" s="359"/>
      <c r="AI43" s="359"/>
      <c r="AJ43" s="359"/>
      <c r="AZ43" s="359"/>
      <c r="BA43" s="359"/>
      <c r="BB43" s="359"/>
    </row>
    <row r="44" spans="15:54" ht="39" customHeight="1">
      <c r="O44" s="359"/>
      <c r="P44" s="359"/>
      <c r="Q44" s="359"/>
      <c r="AZ44" s="359"/>
      <c r="BA44" s="359"/>
      <c r="BB44" s="359"/>
    </row>
    <row r="45" spans="15:36" ht="39" customHeight="1">
      <c r="O45" s="359"/>
      <c r="P45" s="359"/>
      <c r="Q45" s="359"/>
      <c r="AH45" s="359"/>
      <c r="AI45" s="359"/>
      <c r="AJ45" s="359"/>
    </row>
    <row r="46" spans="15:54" ht="39" customHeight="1">
      <c r="O46" s="359"/>
      <c r="P46" s="359"/>
      <c r="Q46" s="359"/>
      <c r="AH46" s="359"/>
      <c r="AI46" s="359"/>
      <c r="AJ46" s="359"/>
      <c r="AZ46" s="359"/>
      <c r="BA46" s="359"/>
      <c r="BB46" s="359"/>
    </row>
    <row r="47" spans="15:54" ht="39" customHeight="1">
      <c r="O47" s="359"/>
      <c r="P47" s="359"/>
      <c r="Q47" s="359"/>
      <c r="AH47" s="359"/>
      <c r="AI47" s="359"/>
      <c r="AJ47" s="359"/>
      <c r="AZ47" s="359"/>
      <c r="BA47" s="359"/>
      <c r="BB47" s="359"/>
    </row>
    <row r="48" spans="34:54" ht="39" customHeight="1">
      <c r="AH48" s="359"/>
      <c r="AI48" s="359"/>
      <c r="AJ48" s="359"/>
      <c r="AZ48" s="359"/>
      <c r="BA48" s="359"/>
      <c r="BB48" s="359"/>
    </row>
    <row r="49" spans="15:54" ht="39" customHeight="1">
      <c r="O49" s="359"/>
      <c r="P49" s="359"/>
      <c r="Q49" s="359"/>
      <c r="AH49" s="359"/>
      <c r="AI49" s="359"/>
      <c r="AJ49" s="359"/>
      <c r="AZ49" s="359"/>
      <c r="BA49" s="359"/>
      <c r="BB49" s="359"/>
    </row>
    <row r="50" spans="15:54" ht="39" customHeight="1">
      <c r="O50" s="359"/>
      <c r="P50" s="359"/>
      <c r="Q50" s="359"/>
      <c r="AH50" s="359"/>
      <c r="AI50" s="359"/>
      <c r="AJ50" s="359"/>
      <c r="AZ50" s="359"/>
      <c r="BA50" s="359"/>
      <c r="BB50" s="359"/>
    </row>
    <row r="51" spans="15:54" ht="39" customHeight="1">
      <c r="O51" s="359"/>
      <c r="P51" s="359"/>
      <c r="Q51" s="359"/>
      <c r="AH51" s="359"/>
      <c r="AI51" s="359"/>
      <c r="AJ51" s="359"/>
      <c r="AZ51" s="359"/>
      <c r="BA51" s="359"/>
      <c r="BB51" s="359"/>
    </row>
    <row r="52" spans="15:54" ht="39" customHeight="1">
      <c r="O52" s="359"/>
      <c r="P52" s="359"/>
      <c r="Q52" s="359"/>
      <c r="AH52" s="359"/>
      <c r="AI52" s="359"/>
      <c r="AJ52" s="359"/>
      <c r="AZ52" s="359"/>
      <c r="BA52" s="359"/>
      <c r="BB52" s="359"/>
    </row>
    <row r="53" spans="15:54" ht="39" customHeight="1">
      <c r="O53" s="359"/>
      <c r="P53" s="359"/>
      <c r="Q53" s="359"/>
      <c r="AZ53" s="359"/>
      <c r="BA53" s="359"/>
      <c r="BB53" s="359"/>
    </row>
    <row r="70" spans="15:40" ht="39" customHeight="1">
      <c r="O70" s="359"/>
      <c r="P70" s="359"/>
      <c r="Q70" s="359"/>
      <c r="AH70" s="359"/>
      <c r="AI70" s="359"/>
      <c r="AJ70" s="359"/>
      <c r="AL70" s="359"/>
      <c r="AM70" s="359"/>
      <c r="AN70" s="359"/>
    </row>
    <row r="71" spans="15:40" ht="39" customHeight="1">
      <c r="O71" s="359"/>
      <c r="P71" s="359"/>
      <c r="Q71" s="359"/>
      <c r="AH71" s="359"/>
      <c r="AI71" s="359"/>
      <c r="AJ71" s="359"/>
      <c r="AL71" s="359"/>
      <c r="AM71" s="359"/>
      <c r="AN71" s="359"/>
    </row>
    <row r="72" spans="15:40" ht="39" customHeight="1">
      <c r="O72" s="359"/>
      <c r="P72" s="359"/>
      <c r="Q72" s="359"/>
      <c r="AH72" s="359"/>
      <c r="AI72" s="359"/>
      <c r="AJ72" s="359"/>
      <c r="AL72" s="359"/>
      <c r="AM72" s="359"/>
      <c r="AN72" s="359"/>
    </row>
    <row r="73" spans="15:40" ht="39" customHeight="1">
      <c r="O73" s="359"/>
      <c r="P73" s="359"/>
      <c r="Q73" s="359"/>
      <c r="AH73" s="359"/>
      <c r="AI73" s="359"/>
      <c r="AJ73" s="359"/>
      <c r="AL73" s="359"/>
      <c r="AM73" s="359"/>
      <c r="AN73" s="359"/>
    </row>
    <row r="74" spans="15:40" ht="39" customHeight="1">
      <c r="O74" s="359"/>
      <c r="P74" s="359"/>
      <c r="Q74" s="359"/>
      <c r="AH74" s="359"/>
      <c r="AI74" s="359"/>
      <c r="AJ74" s="359"/>
      <c r="AL74" s="359"/>
      <c r="AM74" s="359"/>
      <c r="AN74" s="359"/>
    </row>
    <row r="75" spans="15:40" ht="39" customHeight="1">
      <c r="O75" s="359"/>
      <c r="P75" s="359"/>
      <c r="Q75" s="359"/>
      <c r="AH75" s="359"/>
      <c r="AI75" s="359"/>
      <c r="AJ75" s="359"/>
      <c r="AL75" s="359"/>
      <c r="AM75" s="359"/>
      <c r="AN75" s="359"/>
    </row>
    <row r="76" spans="15:40" ht="39" customHeight="1">
      <c r="O76" s="359"/>
      <c r="P76" s="359"/>
      <c r="Q76" s="359"/>
      <c r="AH76" s="359"/>
      <c r="AI76" s="359"/>
      <c r="AJ76" s="359"/>
      <c r="AL76" s="359"/>
      <c r="AM76" s="359"/>
      <c r="AN76" s="359"/>
    </row>
    <row r="77" spans="15:40" ht="39" customHeight="1">
      <c r="O77" s="359"/>
      <c r="P77" s="359"/>
      <c r="Q77" s="359"/>
      <c r="AH77" s="359"/>
      <c r="AI77" s="359"/>
      <c r="AJ77" s="359"/>
      <c r="AL77" s="359"/>
      <c r="AM77" s="359"/>
      <c r="AN77" s="359"/>
    </row>
    <row r="78" spans="34:40" ht="39" customHeight="1">
      <c r="AH78" s="359"/>
      <c r="AI78" s="359"/>
      <c r="AJ78" s="359"/>
      <c r="AL78" s="359"/>
      <c r="AM78" s="359"/>
      <c r="AN78" s="359"/>
    </row>
    <row r="79" spans="15:40" ht="39" customHeight="1">
      <c r="O79" s="359"/>
      <c r="P79" s="359"/>
      <c r="Q79" s="359"/>
      <c r="AH79" s="359"/>
      <c r="AI79" s="359"/>
      <c r="AJ79" s="359"/>
      <c r="AL79" s="359"/>
      <c r="AM79" s="359"/>
      <c r="AN79" s="359"/>
    </row>
    <row r="80" spans="15:40" ht="39" customHeight="1">
      <c r="O80" s="359"/>
      <c r="P80" s="359"/>
      <c r="Q80" s="359"/>
      <c r="AH80" s="359"/>
      <c r="AI80" s="359"/>
      <c r="AJ80" s="359"/>
      <c r="AL80" s="359"/>
      <c r="AM80" s="359"/>
      <c r="AN80" s="359"/>
    </row>
    <row r="81" spans="15:40" ht="39" customHeight="1">
      <c r="O81" s="359"/>
      <c r="P81" s="359"/>
      <c r="Q81" s="359"/>
      <c r="AH81" s="359"/>
      <c r="AI81" s="359"/>
      <c r="AJ81" s="359"/>
      <c r="AL81" s="359"/>
      <c r="AM81" s="359"/>
      <c r="AN81" s="359"/>
    </row>
    <row r="82" spans="15:40" ht="39" customHeight="1">
      <c r="O82" s="359"/>
      <c r="P82" s="359"/>
      <c r="Q82" s="359"/>
      <c r="AH82" s="359"/>
      <c r="AI82" s="359"/>
      <c r="AJ82" s="359"/>
      <c r="AL82" s="359"/>
      <c r="AM82" s="359"/>
      <c r="AN82" s="359"/>
    </row>
    <row r="83" spans="15:40" ht="39" customHeight="1">
      <c r="O83" s="359"/>
      <c r="P83" s="359"/>
      <c r="Q83" s="359"/>
      <c r="AH83" s="359"/>
      <c r="AI83" s="359"/>
      <c r="AJ83" s="359"/>
      <c r="AL83" s="359"/>
      <c r="AM83" s="359"/>
      <c r="AN83" s="359"/>
    </row>
    <row r="84" spans="38:40" ht="39" customHeight="1">
      <c r="AL84" s="359"/>
      <c r="AM84" s="359"/>
      <c r="AN84" s="359"/>
    </row>
    <row r="85" spans="38:40" ht="39" customHeight="1">
      <c r="AL85" s="359"/>
      <c r="AM85" s="359"/>
      <c r="AN85" s="359"/>
    </row>
    <row r="86" spans="38:40" ht="39" customHeight="1">
      <c r="AL86" s="359"/>
      <c r="AM86" s="359"/>
      <c r="AN86" s="359"/>
    </row>
    <row r="87" spans="38:40" ht="39" customHeight="1">
      <c r="AL87" s="359"/>
      <c r="AM87" s="359"/>
      <c r="AN87" s="359"/>
    </row>
    <row r="88" spans="38:40" ht="39" customHeight="1">
      <c r="AL88" s="359"/>
      <c r="AM88" s="359"/>
      <c r="AN88" s="359"/>
    </row>
    <row r="89" spans="38:40" ht="39" customHeight="1">
      <c r="AL89" s="359"/>
      <c r="AM89" s="359"/>
      <c r="AN89" s="359"/>
    </row>
  </sheetData>
  <sheetProtection/>
  <mergeCells count="62">
    <mergeCell ref="B24:C24"/>
    <mergeCell ref="O40:Q47"/>
    <mergeCell ref="AH36:AJ43"/>
    <mergeCell ref="J22:K22"/>
    <mergeCell ref="J23:K23"/>
    <mergeCell ref="J20:K20"/>
    <mergeCell ref="O70:Q77"/>
    <mergeCell ref="D17:K17"/>
    <mergeCell ref="J18:K18"/>
    <mergeCell ref="J14:K14"/>
    <mergeCell ref="J15:K15"/>
    <mergeCell ref="J16:K16"/>
    <mergeCell ref="J19:K19"/>
    <mergeCell ref="O79:Q83"/>
    <mergeCell ref="AH70:AJ83"/>
    <mergeCell ref="AL70:AN89"/>
    <mergeCell ref="AZ19:BB26"/>
    <mergeCell ref="AZ28:BB35"/>
    <mergeCell ref="AZ37:BB44"/>
    <mergeCell ref="AZ46:BB53"/>
    <mergeCell ref="AH21:AJ28"/>
    <mergeCell ref="O49:Q53"/>
    <mergeCell ref="AH30:AJ34"/>
    <mergeCell ref="J10:K10"/>
    <mergeCell ref="J11:K11"/>
    <mergeCell ref="J12:K12"/>
    <mergeCell ref="AH45:AJ52"/>
    <mergeCell ref="J24:K24"/>
    <mergeCell ref="O19:Q23"/>
    <mergeCell ref="O25:Q32"/>
    <mergeCell ref="O34:Q38"/>
    <mergeCell ref="J21:K21"/>
    <mergeCell ref="J13:K13"/>
    <mergeCell ref="J8:K8"/>
    <mergeCell ref="B7:C7"/>
    <mergeCell ref="J2:K2"/>
    <mergeCell ref="B3:C3"/>
    <mergeCell ref="J3:K3"/>
    <mergeCell ref="J4:K4"/>
    <mergeCell ref="A2:B2"/>
    <mergeCell ref="J5:K5"/>
    <mergeCell ref="J6:K6"/>
    <mergeCell ref="J7:K7"/>
    <mergeCell ref="A1:B1"/>
    <mergeCell ref="C1:D1"/>
    <mergeCell ref="B11:C11"/>
    <mergeCell ref="B4:C4"/>
    <mergeCell ref="B5:C5"/>
    <mergeCell ref="B6:C6"/>
    <mergeCell ref="B8:C8"/>
    <mergeCell ref="B12:C12"/>
    <mergeCell ref="B13:C13"/>
    <mergeCell ref="A10:B10"/>
    <mergeCell ref="B14:C14"/>
    <mergeCell ref="B15:C15"/>
    <mergeCell ref="B18:C18"/>
    <mergeCell ref="B19:C19"/>
    <mergeCell ref="B23:C23"/>
    <mergeCell ref="B20:C20"/>
    <mergeCell ref="B21:C21"/>
    <mergeCell ref="B22:C22"/>
    <mergeCell ref="B16:C16"/>
  </mergeCells>
  <conditionalFormatting sqref="F2:F6 F9:F14 C2:C16">
    <cfRule type="expression" priority="1" dxfId="12" stopIfTrue="1">
      <formula>ISERROR(C2)=TRUE</formula>
    </cfRule>
  </conditionalFormatting>
  <dataValidations count="1">
    <dataValidation allowBlank="1" showInputMessage="1" showErrorMessage="1" imeMode="off" sqref="E3:I3 I4 I6 F4:G4 H5 H13 F12:G12 E11:I11 I12 I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5" r:id="rId1"/>
  <headerFooter alignWithMargins="0"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E91"/>
  <sheetViews>
    <sheetView view="pageBreakPreview" zoomScale="75" zoomScaleSheetLayoutView="75" workbookViewId="0" topLeftCell="A1">
      <selection activeCell="U6" sqref="U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3" width="10.625" style="22" hidden="1" customWidth="1"/>
    <col min="14" max="16" width="5.625" style="22" customWidth="1"/>
    <col min="17" max="17" width="10.625" style="22" customWidth="1"/>
    <col min="18" max="18" width="5.625" style="22" customWidth="1"/>
    <col min="19" max="20" width="7.00390625" style="22" customWidth="1"/>
    <col min="21" max="21" width="5.625" style="22" customWidth="1"/>
    <col min="22" max="22" width="7.125" style="23" customWidth="1"/>
    <col min="23" max="24" width="5.625" style="22" customWidth="1"/>
    <col min="25" max="16384" width="9.00390625" style="22" customWidth="1"/>
  </cols>
  <sheetData>
    <row r="1" spans="1:24" s="1" customFormat="1" ht="39" customHeight="1" thickBot="1">
      <c r="A1" s="325" t="s">
        <v>1</v>
      </c>
      <c r="B1" s="325"/>
      <c r="C1" s="325" t="s">
        <v>8</v>
      </c>
      <c r="D1" s="325"/>
      <c r="E1" s="20" t="s">
        <v>85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3"/>
      <c r="W1" s="22"/>
      <c r="X1" s="22"/>
    </row>
    <row r="2" spans="1:22" ht="39" customHeight="1" thickBot="1">
      <c r="A2" s="323" t="s">
        <v>88</v>
      </c>
      <c r="B2" s="324"/>
      <c r="C2" s="121" t="s">
        <v>247</v>
      </c>
      <c r="D2" s="45" t="str">
        <f>IF(B3="","",B3)</f>
        <v>興陽</v>
      </c>
      <c r="E2" s="46" t="str">
        <f>IF(B4="","",B4)</f>
        <v>今治西</v>
      </c>
      <c r="F2" s="46" t="str">
        <f>IF(B5="","",B5)</f>
        <v>出雲西</v>
      </c>
      <c r="G2" s="45" t="str">
        <f>IF(B6="","",B6)</f>
        <v>郡山</v>
      </c>
      <c r="H2" s="196" t="s">
        <v>9</v>
      </c>
      <c r="I2" s="48" t="s">
        <v>10</v>
      </c>
      <c r="J2" s="245"/>
      <c r="K2" s="245"/>
      <c r="L2" s="245"/>
      <c r="M2" s="245"/>
      <c r="N2" s="51" t="s">
        <v>15</v>
      </c>
      <c r="O2" s="265"/>
      <c r="P2" s="23"/>
      <c r="V2" s="22"/>
    </row>
    <row r="3" spans="1:22" ht="39" customHeight="1">
      <c r="A3" s="52" t="s">
        <v>86</v>
      </c>
      <c r="B3" s="330" t="str">
        <f>IF('決勝ﾘｰｸﾞ順位'!F5="","",'決勝ﾘｰｸﾞ順位'!F5)</f>
        <v>興陽</v>
      </c>
      <c r="C3" s="331"/>
      <c r="D3" s="157"/>
      <c r="E3" s="75" t="s">
        <v>345</v>
      </c>
      <c r="F3" s="229" t="s">
        <v>341</v>
      </c>
      <c r="G3" s="66" t="s">
        <v>387</v>
      </c>
      <c r="H3" s="197" t="str">
        <f>IF(SUM(J3:K3)=0,"/",L3+J3&amp;"/"&amp;M3+K3)</f>
        <v>2/1</v>
      </c>
      <c r="I3" s="30">
        <f>IF(SUM(J3:M3)=0,"",L3*2+K3+J3*2)</f>
        <v>5</v>
      </c>
      <c r="J3" s="246">
        <f>IF(LEFT(D3,1)="3",1,0)++IF(LEFT(E3,1)="3",1,0)+IF(LEFT(F3,1)="3",1,0)+IF(LEFT(G3,1)="3",1,0)</f>
        <v>2</v>
      </c>
      <c r="K3" s="246">
        <f>IF(RIGHT(G3,1)="3",1,0)+IF(RIGHT(D3,1)="3",1,0)+IF(RIGHT(E3,1)="3",1,0)+IF(RIGHT(F3,1)="3",1,0)</f>
        <v>1</v>
      </c>
      <c r="L3" s="246">
        <f>IF(LEFT(G3,1)="W",1,0)+IF(LEFT(D3,1)="W",1,0)+IF(LEFT(E3,1)="W",1,0)+IF(LEFT(F3,1)="W",1,0)</f>
        <v>0</v>
      </c>
      <c r="M3" s="246">
        <f>IF(LEFT(G3,1)="L",1,0)+IF(LEFT(D3,1)="L",1,0)+IF(LEFT(E3,1)="L",1,0)+IF(LEFT(F3,1)="L",1,0)</f>
        <v>0</v>
      </c>
      <c r="N3" s="53">
        <f>IF(SUM(J3:M3)=0,"",RANK(I3,$I$3:$I$6,0))</f>
        <v>1</v>
      </c>
      <c r="O3" s="265"/>
      <c r="P3" s="185" t="str">
        <f>B3</f>
        <v>興陽</v>
      </c>
      <c r="V3" s="22"/>
    </row>
    <row r="4" spans="1:22" ht="39" customHeight="1">
      <c r="A4" s="54" t="s">
        <v>87</v>
      </c>
      <c r="B4" s="313" t="str">
        <f>IF('決勝ﾘｰｸﾞ順位'!F6="","",'決勝ﾘｰｸﾞ順位'!F6)</f>
        <v>今治西</v>
      </c>
      <c r="C4" s="314"/>
      <c r="D4" s="162" t="str">
        <f>IF(LEFT(E3,1)="W","L W/O",IF(LEFT(E3,1)="L","W W/O",IF(E3="-","-",RIGHT(E3,1)&amp;"-"&amp;LEFT(E3,1))))</f>
        <v>3-2</v>
      </c>
      <c r="E4" s="34"/>
      <c r="F4" s="230" t="s">
        <v>389</v>
      </c>
      <c r="G4" s="158" t="s">
        <v>346</v>
      </c>
      <c r="H4" s="194" t="str">
        <f>IF(SUM(J4:K4)=0,"/",L4+J4&amp;"/"&amp;M4+K4)</f>
        <v>1/2</v>
      </c>
      <c r="I4" s="35">
        <f>IF(SUM(J4:M4)=0,"",L4*2+K4+J4*2)</f>
        <v>4</v>
      </c>
      <c r="J4" s="247">
        <f>IF(LEFT(D4,1)="3",1,0)++IF(LEFT(E4,1)="3",1,0)+IF(LEFT(F4,1)="3",1,0)+IF(LEFT(G4,1)="3",1,0)</f>
        <v>1</v>
      </c>
      <c r="K4" s="247">
        <f>IF(RIGHT(G4,1)="3",1,0)+IF(RIGHT(D4,1)="3",1,0)+IF(RIGHT(E4,1)="3",1,0)+IF(RIGHT(F4,1)="3",1,0)</f>
        <v>2</v>
      </c>
      <c r="L4" s="247">
        <f>IF(LEFT(G4,1)="W",1,0)+IF(LEFT(D4,1)="W",1,0)+IF(LEFT(E4,1)="W",1,0)+IF(LEFT(F4,1)="W",1,0)</f>
        <v>0</v>
      </c>
      <c r="M4" s="247">
        <f>IF(LEFT(G4,1)="L",1,0)+IF(LEFT(D4,1)="L",1,0)+IF(LEFT(E4,1)="L",1,0)+IF(LEFT(F4,1)="L",1,0)</f>
        <v>0</v>
      </c>
      <c r="N4" s="55">
        <v>4</v>
      </c>
      <c r="O4" s="265"/>
      <c r="P4" s="185" t="str">
        <f>B4</f>
        <v>今治西</v>
      </c>
      <c r="V4" s="22"/>
    </row>
    <row r="5" spans="1:22" ht="39" customHeight="1">
      <c r="A5" s="68" t="s">
        <v>150</v>
      </c>
      <c r="B5" s="315" t="str">
        <f>IF('決勝ﾘｰｸﾞ順位'!G5="","",'決勝ﾘｰｸﾞ順位'!G5)</f>
        <v>出雲西</v>
      </c>
      <c r="C5" s="316"/>
      <c r="D5" s="159" t="str">
        <f>IF(LEFT(F3,1)="W","L W/O",IF(LEFT(F3,1)="L","W W/O",IF(F3="-","-",RIGHT(F3,1)&amp;"-"&amp;LEFT(F3,1))))</f>
        <v>1-3</v>
      </c>
      <c r="E5" s="231" t="str">
        <f>IF(LEFT(F4,1)="W","L W/O",IF(LEFT(F4,1)="L","W W/O",IF(F4="-","-",RIGHT(F4,1)&amp;"-"&amp;LEFT(F4,1))))</f>
        <v>3-1</v>
      </c>
      <c r="F5" s="69"/>
      <c r="G5" s="232" t="s">
        <v>343</v>
      </c>
      <c r="H5" s="194" t="str">
        <f>IF(SUM(J5:K5)=0,"/",L5+J5&amp;"/"&amp;M5+K5)</f>
        <v>2/1</v>
      </c>
      <c r="I5" s="71">
        <f>IF(SUM(J5:M5)=0,"",L5*2+K5+J5*2)</f>
        <v>5</v>
      </c>
      <c r="J5" s="248">
        <f>IF(LEFT(D5,1)="3",1,0)++IF(LEFT(E5,1)="3",1,0)+IF(LEFT(F5,1)="3",1,0)+IF(LEFT(G5,1)="3",1,0)</f>
        <v>2</v>
      </c>
      <c r="K5" s="248">
        <f>IF(RIGHT(G5,1)="3",1,0)+IF(RIGHT(D5,1)="3",1,0)+IF(RIGHT(E5,1)="3",1,0)+IF(RIGHT(F5,1)="3",1,0)</f>
        <v>1</v>
      </c>
      <c r="L5" s="248">
        <f>IF(LEFT(G5,1)="W",1,0)+IF(LEFT(D5,1)="W",1,0)+IF(LEFT(E5,1)="W",1,0)+IF(LEFT(F5,1)="W",1,0)</f>
        <v>0</v>
      </c>
      <c r="M5" s="248">
        <f>IF(LEFT(G5,1)="L",1,0)+IF(LEFT(D5,1)="L",1,0)+IF(LEFT(E5,1)="L",1,0)+IF(LEFT(F5,1)="L",1,0)</f>
        <v>0</v>
      </c>
      <c r="N5" s="74">
        <v>2</v>
      </c>
      <c r="O5" s="265"/>
      <c r="P5" s="185" t="str">
        <f>B5</f>
        <v>出雲西</v>
      </c>
      <c r="V5" s="22"/>
    </row>
    <row r="6" spans="1:22" ht="39" customHeight="1" thickBot="1">
      <c r="A6" s="56" t="s">
        <v>151</v>
      </c>
      <c r="B6" s="356" t="str">
        <f>IF('決勝ﾘｰｸﾞ順位'!G6="","",'決勝ﾘｰｸﾞ順位'!G6)</f>
        <v>郡山</v>
      </c>
      <c r="C6" s="357"/>
      <c r="D6" s="151" t="str">
        <f>IF(LEFT(G3,1)="W","L W/O",IF(LEFT(G3,1)="L","W W/O",IF(G3="-","-",RIGHT(G3,1)&amp;"-"&amp;LEFT(G3,1))))</f>
        <v>0-3</v>
      </c>
      <c r="E6" s="151" t="str">
        <f>IF(LEFT(G4,1)="W","L W/O",IF(LEFT(G4,1)="L","W W/O",IF(G4="-","-",RIGHT(G4,1)&amp;"-"&amp;LEFT(G4,1))))</f>
        <v>3-1</v>
      </c>
      <c r="F6" s="233" t="str">
        <f>IF(LEFT(G5,1)="W","L W/O",IF(LEFT(G5,1)="L","W W/O",IF(G5="-","-",RIGHT(G5,1)&amp;"-"&amp;LEFT(G5,1))))</f>
        <v>0-3</v>
      </c>
      <c r="G6" s="57"/>
      <c r="H6" s="195" t="str">
        <f>IF(SUM(J6:K6)=0,"/",L6+J6&amp;"/"&amp;M6+K6)</f>
        <v>1/2</v>
      </c>
      <c r="I6" s="202">
        <f>IF(SUM(J6:M6)=0,"",L6*2+K6+J6*2)</f>
        <v>4</v>
      </c>
      <c r="J6" s="249">
        <f>IF(LEFT(D6,1)="3",1,0)++IF(LEFT(E6,1)="3",1,0)+IF(LEFT(F6,1)="3",1,0)+IF(LEFT(G6,1)="3",1,0)</f>
        <v>1</v>
      </c>
      <c r="K6" s="249">
        <f>IF(RIGHT(G6,1)="3",1,0)+IF(RIGHT(D6,1)="3",1,0)+IF(RIGHT(E6,1)="3",1,0)+IF(RIGHT(F6,1)="3",1,0)</f>
        <v>2</v>
      </c>
      <c r="L6" s="249">
        <f>IF(LEFT(G6,1)="W",1,0)+IF(LEFT(D6,1)="W",1,0)+IF(LEFT(E6,1)="W",1,0)+IF(LEFT(F6,1)="W",1,0)</f>
        <v>0</v>
      </c>
      <c r="M6" s="249">
        <f>IF(LEFT(G6,1)="L",1,0)+IF(LEFT(D6,1)="L",1,0)+IF(LEFT(E6,1)="L",1,0)+IF(LEFT(F6,1)="L",1,0)</f>
        <v>0</v>
      </c>
      <c r="N6" s="203">
        <f>IF(SUM(J6:M6)=0,"",RANK(I6,$I$3:$I$6,0))</f>
        <v>3</v>
      </c>
      <c r="O6" s="265"/>
      <c r="P6" s="185" t="str">
        <f>B6</f>
        <v>郡山</v>
      </c>
      <c r="V6" s="22"/>
    </row>
    <row r="7" spans="1:22" ht="27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5"/>
      <c r="P7" s="185"/>
      <c r="V7" s="22"/>
    </row>
    <row r="8" spans="1:22" ht="39" customHeight="1" thickBot="1">
      <c r="A8" s="363" t="s">
        <v>160</v>
      </c>
      <c r="B8" s="324"/>
      <c r="C8" s="121" t="s">
        <v>252</v>
      </c>
      <c r="D8" s="45" t="str">
        <f>IF(B9="","",B9)</f>
        <v>南風原Ａ</v>
      </c>
      <c r="E8" s="46" t="str">
        <f>IF(B10="","",B10)</f>
        <v>平城</v>
      </c>
      <c r="F8" s="46" t="str">
        <f>IF(B11="","",B11)</f>
        <v>甲西</v>
      </c>
      <c r="G8" s="45" t="str">
        <f>IF(B12="","",B12)</f>
        <v>志度</v>
      </c>
      <c r="H8" s="196" t="s">
        <v>9</v>
      </c>
      <c r="I8" s="48" t="s">
        <v>10</v>
      </c>
      <c r="J8" s="245"/>
      <c r="K8" s="245"/>
      <c r="L8" s="245"/>
      <c r="M8" s="245"/>
      <c r="N8" s="51" t="s">
        <v>15</v>
      </c>
      <c r="O8" s="265"/>
      <c r="P8" s="185"/>
      <c r="V8" s="22"/>
    </row>
    <row r="9" spans="1:22" ht="39" customHeight="1" thickBot="1">
      <c r="A9" s="52" t="s">
        <v>187</v>
      </c>
      <c r="B9" s="330" t="str">
        <f>IF('決勝ﾘｰｸﾞ順位'!F7="","",'決勝ﾘｰｸﾞ順位'!F7)</f>
        <v>南風原Ａ</v>
      </c>
      <c r="C9" s="331"/>
      <c r="D9" s="157"/>
      <c r="E9" s="75" t="s">
        <v>341</v>
      </c>
      <c r="F9" s="229" t="s">
        <v>346</v>
      </c>
      <c r="G9" s="66" t="s">
        <v>345</v>
      </c>
      <c r="H9" s="197" t="str">
        <f>IF(SUM(J9:K9)=0,"/",L9+J9&amp;"/"&amp;M9+K9)</f>
        <v>1/2</v>
      </c>
      <c r="I9" s="30">
        <f>IF(SUM(J9:M9)=0,"",L9*2+K9+J9*2)</f>
        <v>4</v>
      </c>
      <c r="J9" s="246">
        <f>IF(LEFT(D9,1)="3",1,0)++IF(LEFT(E9,1)="3",1,0)+IF(LEFT(F9,1)="3",1,0)+IF(LEFT(G9,1)="3",1,0)</f>
        <v>1</v>
      </c>
      <c r="K9" s="246">
        <f>IF(RIGHT(G9,1)="3",1,0)+IF(RIGHT(D9,1)="3",1,0)+IF(RIGHT(E9,1)="3",1,0)+IF(RIGHT(F9,1)="3",1,0)</f>
        <v>2</v>
      </c>
      <c r="L9" s="246">
        <f>IF(LEFT(G9,1)="W",1,0)+IF(LEFT(D9,1)="W",1,0)+IF(LEFT(E9,1)="W",1,0)+IF(LEFT(F9,1)="W",1,0)</f>
        <v>0</v>
      </c>
      <c r="M9" s="246">
        <f>IF(LEFT(G9,1)="L",1,0)+IF(LEFT(D9,1)="L",1,0)+IF(LEFT(E9,1)="L",1,0)+IF(LEFT(F9,1)="L",1,0)</f>
        <v>0</v>
      </c>
      <c r="N9" s="53">
        <f>IF(SUM(J9:M9)=0,"",RANK(I9,$I$9:$I$12,0))</f>
        <v>3</v>
      </c>
      <c r="O9" s="265"/>
      <c r="P9" s="185" t="str">
        <f>B9</f>
        <v>南風原Ａ</v>
      </c>
      <c r="V9" s="22"/>
    </row>
    <row r="10" spans="1:22" ht="39" customHeight="1">
      <c r="A10" s="52" t="s">
        <v>153</v>
      </c>
      <c r="B10" s="330" t="str">
        <f>IF('決勝ﾘｰｸﾞ順位'!F8="","",'決勝ﾘｰｸﾞ順位'!F8)</f>
        <v>平城</v>
      </c>
      <c r="C10" s="331"/>
      <c r="D10" s="162" t="str">
        <f>IF(LEFT(E9,1)="W","L W/O",IF(LEFT(E9,1)="L","W W/O",IF(E9="-","-",RIGHT(E9,1)&amp;"-"&amp;LEFT(E9,1))))</f>
        <v>1-3</v>
      </c>
      <c r="E10" s="34"/>
      <c r="F10" s="230" t="s">
        <v>342</v>
      </c>
      <c r="G10" s="158" t="s">
        <v>389</v>
      </c>
      <c r="H10" s="194" t="str">
        <f>IF(SUM(J10:K10)=0,"/",L10+J10&amp;"/"&amp;M10+K10)</f>
        <v>1/2</v>
      </c>
      <c r="I10" s="35">
        <f>IF(SUM(J10:M10)=0,"",L10*2+K10+J10*2)</f>
        <v>4</v>
      </c>
      <c r="J10" s="247">
        <f>IF(LEFT(D10,1)="3",1,0)++IF(LEFT(E10,1)="3",1,0)+IF(LEFT(F10,1)="3",1,0)+IF(LEFT(G10,1)="3",1,0)</f>
        <v>1</v>
      </c>
      <c r="K10" s="247">
        <f>IF(RIGHT(G10,1)="3",1,0)+IF(RIGHT(D10,1)="3",1,0)+IF(RIGHT(E10,1)="3",1,0)+IF(RIGHT(F10,1)="3",1,0)</f>
        <v>2</v>
      </c>
      <c r="L10" s="247">
        <f>IF(LEFT(G10,1)="W",1,0)+IF(LEFT(D10,1)="W",1,0)+IF(LEFT(E10,1)="W",1,0)+IF(LEFT(F10,1)="W",1,0)</f>
        <v>0</v>
      </c>
      <c r="M10" s="247">
        <f>IF(LEFT(G10,1)="L",1,0)+IF(LEFT(D10,1)="L",1,0)+IF(LEFT(E10,1)="L",1,0)+IF(LEFT(F10,1)="L",1,0)</f>
        <v>0</v>
      </c>
      <c r="N10" s="55">
        <v>4</v>
      </c>
      <c r="O10" s="265"/>
      <c r="P10" s="185" t="str">
        <f>B10</f>
        <v>平城</v>
      </c>
      <c r="V10" s="22"/>
    </row>
    <row r="11" spans="1:22" ht="39" customHeight="1">
      <c r="A11" s="68" t="s">
        <v>188</v>
      </c>
      <c r="B11" s="315" t="str">
        <f>IF('決勝ﾘｰｸﾞ順位'!G7="","",'決勝ﾘｰｸﾞ順位'!G7)</f>
        <v>甲西</v>
      </c>
      <c r="C11" s="316"/>
      <c r="D11" s="159" t="str">
        <f>IF(LEFT(F9,1)="W","L W/O",IF(LEFT(F9,1)="L","W W/O",IF(F9="-","-",RIGHT(F9,1)&amp;"-"&amp;LEFT(F9,1))))</f>
        <v>3-1</v>
      </c>
      <c r="E11" s="231" t="str">
        <f>IF(LEFT(F10,1)="W","L W/O",IF(LEFT(F10,1)="L","W W/O",IF(F10="-","-",RIGHT(F10,1)&amp;"-"&amp;LEFT(F10,1))))</f>
        <v>2-3</v>
      </c>
      <c r="F11" s="69"/>
      <c r="G11" s="232" t="s">
        <v>342</v>
      </c>
      <c r="H11" s="194" t="str">
        <f>IF(SUM(J11:K11)=0,"/",L11+J11&amp;"/"&amp;M11+K11)</f>
        <v>2/1</v>
      </c>
      <c r="I11" s="71">
        <f>IF(SUM(J11:M11)=0,"",L11*2+K11+J11*2)</f>
        <v>5</v>
      </c>
      <c r="J11" s="248">
        <f>IF(LEFT(D11,1)="3",1,0)++IF(LEFT(E11,1)="3",1,0)+IF(LEFT(F11,1)="3",1,0)+IF(LEFT(G11,1)="3",1,0)</f>
        <v>2</v>
      </c>
      <c r="K11" s="248">
        <f>IF(RIGHT(G11,1)="3",1,0)+IF(RIGHT(D11,1)="3",1,0)+IF(RIGHT(E11,1)="3",1,0)+IF(RIGHT(F11,1)="3",1,0)</f>
        <v>1</v>
      </c>
      <c r="L11" s="248">
        <f>IF(LEFT(G11,1)="W",1,0)+IF(LEFT(D11,1)="W",1,0)+IF(LEFT(E11,1)="W",1,0)+IF(LEFT(F11,1)="W",1,0)</f>
        <v>0</v>
      </c>
      <c r="M11" s="248">
        <f>IF(LEFT(G11,1)="L",1,0)+IF(LEFT(D11,1)="L",1,0)+IF(LEFT(E11,1)="L",1,0)+IF(LEFT(F11,1)="L",1,0)</f>
        <v>0</v>
      </c>
      <c r="N11" s="74">
        <f>IF(SUM(J11:M11)=0,"",RANK(I11,$I$9:$I$12,0))</f>
        <v>1</v>
      </c>
      <c r="O11" s="265"/>
      <c r="P11" s="185" t="str">
        <f>B11</f>
        <v>甲西</v>
      </c>
      <c r="V11" s="22"/>
    </row>
    <row r="12" spans="1:22" ht="39" customHeight="1" thickBot="1">
      <c r="A12" s="56" t="s">
        <v>157</v>
      </c>
      <c r="B12" s="356" t="str">
        <f>IF('決勝ﾘｰｸﾞ順位'!G8="","",'決勝ﾘｰｸﾞ順位'!G8)</f>
        <v>志度</v>
      </c>
      <c r="C12" s="357"/>
      <c r="D12" s="151" t="str">
        <f>IF(LEFT(G9,1)="W","L W/O",IF(LEFT(G9,1)="L","W W/O",IF(G9="-","-",RIGHT(G9,1)&amp;"-"&amp;LEFT(G9,1))))</f>
        <v>3-2</v>
      </c>
      <c r="E12" s="151" t="str">
        <f>IF(LEFT(G10,1)="W","L W/O",IF(LEFT(G10,1)="L","W W/O",IF(G10="-","-",RIGHT(G10,1)&amp;"-"&amp;LEFT(G10,1))))</f>
        <v>3-1</v>
      </c>
      <c r="F12" s="233" t="str">
        <f>IF(LEFT(G11,1)="W","L W/O",IF(LEFT(G11,1)="L","W W/O",IF(G11="-","-",RIGHT(G11,1)&amp;"-"&amp;LEFT(G11,1))))</f>
        <v>2-3</v>
      </c>
      <c r="G12" s="57"/>
      <c r="H12" s="195" t="str">
        <f>IF(SUM(J12:K12)=0,"/",L12+J12&amp;"/"&amp;M12+K12)</f>
        <v>2/1</v>
      </c>
      <c r="I12" s="202">
        <f>IF(SUM(J12:M12)=0,"",L12*2+K12+J12*2)</f>
        <v>5</v>
      </c>
      <c r="J12" s="249">
        <f>IF(LEFT(D12,1)="3",1,0)++IF(LEFT(E12,1)="3",1,0)+IF(LEFT(F12,1)="3",1,0)+IF(LEFT(G12,1)="3",1,0)</f>
        <v>2</v>
      </c>
      <c r="K12" s="249">
        <f>IF(RIGHT(G12,1)="3",1,0)+IF(RIGHT(D12,1)="3",1,0)+IF(RIGHT(E12,1)="3",1,0)+IF(RIGHT(F12,1)="3",1,0)</f>
        <v>1</v>
      </c>
      <c r="L12" s="249">
        <f>IF(LEFT(G12,1)="W",1,0)+IF(LEFT(D12,1)="W",1,0)+IF(LEFT(E12,1)="W",1,0)+IF(LEFT(F12,1)="W",1,0)</f>
        <v>0</v>
      </c>
      <c r="M12" s="249">
        <f>IF(LEFT(G12,1)="L",1,0)+IF(LEFT(D12,1)="L",1,0)+IF(LEFT(E12,1)="L",1,0)+IF(LEFT(F12,1)="L",1,0)</f>
        <v>0</v>
      </c>
      <c r="N12" s="203">
        <v>2</v>
      </c>
      <c r="O12" s="265"/>
      <c r="P12" s="185" t="str">
        <f>B12</f>
        <v>志度</v>
      </c>
      <c r="V12" s="22"/>
    </row>
    <row r="13" spans="1:16" s="26" customFormat="1" ht="39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265"/>
      <c r="P13" s="186"/>
    </row>
    <row r="14" spans="1:22" ht="39" customHeight="1" thickBot="1">
      <c r="A14" s="363" t="s">
        <v>191</v>
      </c>
      <c r="B14" s="324"/>
      <c r="C14" s="121" t="s">
        <v>253</v>
      </c>
      <c r="D14" s="45" t="str">
        <f>IF(B15="","",B15)</f>
        <v>奈良朱雀</v>
      </c>
      <c r="E14" s="46" t="str">
        <f>IF(B16="","",B16)</f>
        <v>徳島市立</v>
      </c>
      <c r="F14" s="46" t="str">
        <f>IF(B17="","",B17)</f>
        <v>奈良北</v>
      </c>
      <c r="G14" s="45" t="str">
        <f>IF(B18="","",B18)</f>
        <v>伊予農業</v>
      </c>
      <c r="H14" s="196" t="s">
        <v>9</v>
      </c>
      <c r="I14" s="48" t="s">
        <v>10</v>
      </c>
      <c r="J14" s="245"/>
      <c r="K14" s="245"/>
      <c r="L14" s="245"/>
      <c r="M14" s="245"/>
      <c r="N14" s="51" t="s">
        <v>15</v>
      </c>
      <c r="O14" s="265"/>
      <c r="P14" s="185"/>
      <c r="V14" s="22"/>
    </row>
    <row r="15" spans="1:22" ht="39" customHeight="1">
      <c r="A15" s="188" t="s">
        <v>155</v>
      </c>
      <c r="B15" s="330" t="str">
        <f>IF('決勝ﾘｰｸﾞ順位'!F9="","",'決勝ﾘｰｸﾞ順位'!F9)</f>
        <v>奈良朱雀</v>
      </c>
      <c r="C15" s="331"/>
      <c r="D15" s="157"/>
      <c r="E15" s="75" t="s">
        <v>341</v>
      </c>
      <c r="F15" s="229" t="s">
        <v>342</v>
      </c>
      <c r="G15" s="66" t="s">
        <v>343</v>
      </c>
      <c r="H15" s="197" t="str">
        <f>IF(SUM(J15:K15)=0,"/",L15+J15&amp;"/"&amp;M15+K15)</f>
        <v>3/0</v>
      </c>
      <c r="I15" s="30">
        <f>IF(SUM(J15:M15)=0,"",L15*2+K15+J15*2)</f>
        <v>6</v>
      </c>
      <c r="J15" s="246">
        <f>IF(LEFT(D15,1)="3",1,0)++IF(LEFT(E15,1)="3",1,0)+IF(LEFT(F15,1)="3",1,0)+IF(LEFT(G15,1)="3",1,0)</f>
        <v>3</v>
      </c>
      <c r="K15" s="246">
        <f>IF(RIGHT(G15,1)="3",1,0)+IF(RIGHT(D15,1)="3",1,0)+IF(RIGHT(E15,1)="3",1,0)+IF(RIGHT(F15,1)="3",1,0)</f>
        <v>0</v>
      </c>
      <c r="L15" s="246">
        <f>IF(LEFT(G15,1)="W",1,0)+IF(LEFT(D15,1)="W",1,0)+IF(LEFT(E15,1)="W",1,0)+IF(LEFT(F15,1)="W",1,0)</f>
        <v>0</v>
      </c>
      <c r="M15" s="246">
        <f>IF(LEFT(G15,1)="L",1,0)+IF(LEFT(D15,1)="L",1,0)+IF(LEFT(E15,1)="L",1,0)+IF(LEFT(F15,1)="L",1,0)</f>
        <v>0</v>
      </c>
      <c r="N15" s="53">
        <f>IF(SUM(J15:M15)=0,"",RANK(I15,$I$15:$I$18,0))</f>
        <v>1</v>
      </c>
      <c r="O15" s="265"/>
      <c r="P15" s="185" t="str">
        <f>B15</f>
        <v>奈良朱雀</v>
      </c>
      <c r="V15" s="22"/>
    </row>
    <row r="16" spans="1:22" ht="39" customHeight="1">
      <c r="A16" s="205" t="s">
        <v>156</v>
      </c>
      <c r="B16" s="330" t="str">
        <f>IF('決勝ﾘｰｸﾞ順位'!F10="","",'決勝ﾘｰｸﾞ順位'!F10)</f>
        <v>徳島市立</v>
      </c>
      <c r="C16" s="331"/>
      <c r="D16" s="162" t="str">
        <f>IF(LEFT(E15,1)="W","L W/O",IF(LEFT(E15,1)="L","W W/O",IF(E15="-","-",RIGHT(E15,1)&amp;"-"&amp;LEFT(E15,1))))</f>
        <v>1-3</v>
      </c>
      <c r="E16" s="34"/>
      <c r="F16" s="230" t="s">
        <v>341</v>
      </c>
      <c r="G16" s="158" t="s">
        <v>391</v>
      </c>
      <c r="H16" s="194" t="str">
        <f>IF(SUM(J16:K16)=0,"/",L16+J16&amp;"/"&amp;M16+K16)</f>
        <v>2/1</v>
      </c>
      <c r="I16" s="35">
        <f>IF(SUM(J16:M16)=0,"",L16*2+K16+J16*2)</f>
        <v>5</v>
      </c>
      <c r="J16" s="247">
        <f>IF(LEFT(D16,1)="3",1,0)++IF(LEFT(E16,1)="3",1,0)+IF(LEFT(F16,1)="3",1,0)+IF(LEFT(G16,1)="3",1,0)</f>
        <v>2</v>
      </c>
      <c r="K16" s="247">
        <f>IF(RIGHT(G16,1)="3",1,0)+IF(RIGHT(D16,1)="3",1,0)+IF(RIGHT(E16,1)="3",1,0)+IF(RIGHT(F16,1)="3",1,0)</f>
        <v>1</v>
      </c>
      <c r="L16" s="247">
        <f>IF(LEFT(G16,1)="W",1,0)+IF(LEFT(D16,1)="W",1,0)+IF(LEFT(E16,1)="W",1,0)+IF(LEFT(F16,1)="W",1,0)</f>
        <v>0</v>
      </c>
      <c r="M16" s="247">
        <f>IF(LEFT(G16,1)="L",1,0)+IF(LEFT(D16,1)="L",1,0)+IF(LEFT(E16,1)="L",1,0)+IF(LEFT(F16,1)="L",1,0)</f>
        <v>0</v>
      </c>
      <c r="N16" s="55">
        <f>IF(SUM(J16:M16)=0,"",RANK(I16,$I$15:$I$18,0))</f>
        <v>2</v>
      </c>
      <c r="O16" s="265"/>
      <c r="P16" s="185" t="str">
        <f>B16</f>
        <v>徳島市立</v>
      </c>
      <c r="V16" s="22"/>
    </row>
    <row r="17" spans="1:22" ht="39" customHeight="1">
      <c r="A17" s="68" t="s">
        <v>189</v>
      </c>
      <c r="B17" s="315" t="str">
        <f>IF('決勝ﾘｰｸﾞ順位'!G9="","",'決勝ﾘｰｸﾞ順位'!G9)</f>
        <v>奈良北</v>
      </c>
      <c r="C17" s="316"/>
      <c r="D17" s="159" t="str">
        <f>IF(LEFT(F15,1)="W","L W/O",IF(LEFT(F15,1)="L","W W/O",IF(F15="-","-",RIGHT(F15,1)&amp;"-"&amp;LEFT(F15,1))))</f>
        <v>2-3</v>
      </c>
      <c r="E17" s="231" t="str">
        <f>IF(LEFT(F16,1)="W","L W/O",IF(LEFT(F16,1)="L","W W/O",IF(F16="-","-",RIGHT(F16,1)&amp;"-"&amp;LEFT(F16,1))))</f>
        <v>1-3</v>
      </c>
      <c r="F17" s="69"/>
      <c r="G17" s="232" t="s">
        <v>341</v>
      </c>
      <c r="H17" s="194" t="str">
        <f>IF(SUM(J17:K17)=0,"/",L17+J17&amp;"/"&amp;M17+K17)</f>
        <v>1/2</v>
      </c>
      <c r="I17" s="71">
        <f>IF(SUM(J17:M17)=0,"",L17*2+K17+J17*2)</f>
        <v>4</v>
      </c>
      <c r="J17" s="248">
        <f>IF(LEFT(D17,1)="3",1,0)++IF(LEFT(E17,1)="3",1,0)+IF(LEFT(F17,1)="3",1,0)+IF(LEFT(G17,1)="3",1,0)</f>
        <v>1</v>
      </c>
      <c r="K17" s="248">
        <f>IF(RIGHT(G17,1)="3",1,0)+IF(RIGHT(D17,1)="3",1,0)+IF(RIGHT(E17,1)="3",1,0)+IF(RIGHT(F17,1)="3",1,0)</f>
        <v>2</v>
      </c>
      <c r="L17" s="248">
        <f>IF(LEFT(G17,1)="W",1,0)+IF(LEFT(D17,1)="W",1,0)+IF(LEFT(E17,1)="W",1,0)+IF(LEFT(F17,1)="W",1,0)</f>
        <v>0</v>
      </c>
      <c r="M17" s="248">
        <f>IF(LEFT(G17,1)="L",1,0)+IF(LEFT(D17,1)="L",1,0)+IF(LEFT(E17,1)="L",1,0)+IF(LEFT(F17,1)="L",1,0)</f>
        <v>0</v>
      </c>
      <c r="N17" s="74">
        <f>IF(SUM(J17:M17)=0,"",RANK(I17,$I$15:$I$18,0))</f>
        <v>3</v>
      </c>
      <c r="O17" s="265"/>
      <c r="P17" s="185" t="str">
        <f>B17</f>
        <v>奈良北</v>
      </c>
      <c r="V17" s="22"/>
    </row>
    <row r="18" spans="1:22" ht="39" customHeight="1" thickBot="1">
      <c r="A18" s="56" t="s">
        <v>190</v>
      </c>
      <c r="B18" s="356" t="str">
        <f>IF('決勝ﾘｰｸﾞ順位'!G10="","",'決勝ﾘｰｸﾞ順位'!G10)</f>
        <v>伊予農業</v>
      </c>
      <c r="C18" s="357"/>
      <c r="D18" s="151" t="str">
        <f>IF(LEFT(G15,1)="W","L W/O",IF(LEFT(G15,1)="L","W W/O",IF(G15="-","-",RIGHT(G15,1)&amp;"-"&amp;LEFT(G15,1))))</f>
        <v>0-3</v>
      </c>
      <c r="E18" s="151" t="str">
        <f>IF(LEFT(G16,1)="W","L W/O",IF(LEFT(G16,1)="L","W W/O",IF(G16="-","-",RIGHT(G16,1)&amp;"-"&amp;LEFT(G16,1))))</f>
        <v>1-3</v>
      </c>
      <c r="F18" s="233" t="str">
        <f>IF(LEFT(G17,1)="W","L W/O",IF(LEFT(G17,1)="L","W W/O",IF(G17="-","-",RIGHT(G17,1)&amp;"-"&amp;LEFT(G17,1))))</f>
        <v>1-3</v>
      </c>
      <c r="G18" s="57"/>
      <c r="H18" s="195" t="str">
        <f>IF(SUM(J18:K18)=0,"/",L18+J18&amp;"/"&amp;M18+K18)</f>
        <v>0/3</v>
      </c>
      <c r="I18" s="202">
        <f>IF(SUM(J18:M18)=0,"",L18*2+K18+J18*2)</f>
        <v>3</v>
      </c>
      <c r="J18" s="249">
        <f>IF(LEFT(D18,1)="3",1,0)++IF(LEFT(E18,1)="3",1,0)+IF(LEFT(F18,1)="3",1,0)+IF(LEFT(G18,1)="3",1,0)</f>
        <v>0</v>
      </c>
      <c r="K18" s="249">
        <f>IF(RIGHT(G18,1)="3",1,0)+IF(RIGHT(D18,1)="3",1,0)+IF(RIGHT(E18,1)="3",1,0)+IF(RIGHT(F18,1)="3",1,0)</f>
        <v>3</v>
      </c>
      <c r="L18" s="249">
        <f>IF(LEFT(G18,1)="W",1,0)+IF(LEFT(D18,1)="W",1,0)+IF(LEFT(E18,1)="W",1,0)+IF(LEFT(F18,1)="W",1,0)</f>
        <v>0</v>
      </c>
      <c r="M18" s="249">
        <f>IF(LEFT(G18,1)="L",1,0)+IF(LEFT(D18,1)="L",1,0)+IF(LEFT(E18,1)="L",1,0)+IF(LEFT(F18,1)="L",1,0)</f>
        <v>0</v>
      </c>
      <c r="N18" s="203">
        <f>IF(SUM(J18:M18)=0,"",RANK(I18,$I$15:$I$18,0))</f>
        <v>4</v>
      </c>
      <c r="O18" s="266"/>
      <c r="P18" s="185" t="str">
        <f>B18</f>
        <v>伊予農業</v>
      </c>
      <c r="V18" s="22"/>
    </row>
    <row r="19" spans="1:22" s="26" customFormat="1" ht="39" customHeight="1" thickBot="1">
      <c r="A19" s="25"/>
      <c r="B19" s="36"/>
      <c r="C19" s="36"/>
      <c r="D19" s="371" t="s">
        <v>16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166"/>
      <c r="Q19" s="166"/>
      <c r="R19" s="166"/>
      <c r="S19" s="185">
        <f>B19</f>
        <v>0</v>
      </c>
      <c r="T19" s="22"/>
      <c r="U19" s="166"/>
      <c r="V19" s="27"/>
    </row>
    <row r="20" spans="1:20" ht="39" customHeight="1" thickBot="1">
      <c r="A20" s="374" t="s">
        <v>20</v>
      </c>
      <c r="B20" s="375"/>
      <c r="C20" s="118" t="s">
        <v>21</v>
      </c>
      <c r="D20" s="119" t="s">
        <v>22</v>
      </c>
      <c r="E20" s="120" t="s">
        <v>23</v>
      </c>
      <c r="F20" s="234"/>
      <c r="G20" s="132"/>
      <c r="H20" s="165" t="s">
        <v>89</v>
      </c>
      <c r="I20" s="235" t="s">
        <v>192</v>
      </c>
      <c r="J20" s="242"/>
      <c r="K20" s="242"/>
      <c r="L20" s="242"/>
      <c r="M20" s="242"/>
      <c r="N20" s="364" t="s">
        <v>193</v>
      </c>
      <c r="O20" s="355"/>
      <c r="P20" s="141"/>
      <c r="Q20" s="141"/>
      <c r="R20" s="141"/>
      <c r="S20" s="141"/>
      <c r="T20" s="141"/>
    </row>
    <row r="21" spans="1:21" ht="39" customHeight="1">
      <c r="A21" s="376" t="s">
        <v>248</v>
      </c>
      <c r="B21" s="377"/>
      <c r="C21" s="191" t="s">
        <v>109</v>
      </c>
      <c r="D21" s="237" t="s">
        <v>113</v>
      </c>
      <c r="E21" s="227" t="s">
        <v>110</v>
      </c>
      <c r="F21" s="192"/>
      <c r="G21" s="133">
        <v>1</v>
      </c>
      <c r="H21" s="136" t="str">
        <f>IF(ISERROR(VLOOKUP(G21,$N$3:$P$6,3,FALSE))=TRUE,"",VLOOKUP(G21,$N$3:$P$6,3,FALSE))</f>
        <v>興陽</v>
      </c>
      <c r="I21" s="136" t="str">
        <f>IF(ISERROR(VLOOKUP(G21,$N$9:$P$12,3,FALSE))=TRUE,"",VLOOKUP(G21,$N$9:$P$12,3,FALSE))</f>
        <v>甲西</v>
      </c>
      <c r="J21" s="243"/>
      <c r="K21" s="243"/>
      <c r="L21" s="243"/>
      <c r="M21" s="243"/>
      <c r="N21" s="365" t="str">
        <f>IF(ISERROR(VLOOKUP(G21,$N$15:$P$18,3,FALSE))=TRUE,"",VLOOKUP(G21,$N$15:$P$18,3,FALSE))</f>
        <v>奈良朱雀</v>
      </c>
      <c r="O21" s="366"/>
      <c r="P21" s="142"/>
      <c r="Q21" s="142"/>
      <c r="R21" s="142"/>
      <c r="S21" s="142"/>
      <c r="T21" s="142"/>
      <c r="U21" s="142"/>
    </row>
    <row r="22" spans="1:21" ht="39" customHeight="1">
      <c r="A22" s="378" t="s">
        <v>249</v>
      </c>
      <c r="B22" s="379"/>
      <c r="C22" s="224" t="s">
        <v>111</v>
      </c>
      <c r="D22" s="190" t="s">
        <v>126</v>
      </c>
      <c r="E22" s="239" t="s">
        <v>116</v>
      </c>
      <c r="F22" s="192"/>
      <c r="G22" s="16">
        <v>2</v>
      </c>
      <c r="H22" s="136" t="str">
        <f>IF(ISERROR(VLOOKUP(G22,$N$3:$P$6,3,FALSE))=TRUE,"",VLOOKUP(G22,$N$3:$P$6,3,FALSE))</f>
        <v>出雲西</v>
      </c>
      <c r="I22" s="136" t="str">
        <f>IF(ISERROR(VLOOKUP(G22,$N$9:$P$12,3,FALSE))=TRUE,"",VLOOKUP(G22,$N$9:$P$12,3,FALSE))</f>
        <v>志度</v>
      </c>
      <c r="J22" s="243"/>
      <c r="K22" s="243"/>
      <c r="L22" s="243"/>
      <c r="M22" s="243"/>
      <c r="N22" s="367" t="str">
        <f>IF(ISERROR(VLOOKUP(G22,$N$15:$P$18,3,FALSE))=TRUE,"",VLOOKUP(G22,$N$15:$P$18,3,FALSE))</f>
        <v>徳島市立</v>
      </c>
      <c r="O22" s="368"/>
      <c r="P22" s="142"/>
      <c r="Q22" s="142"/>
      <c r="R22" s="142"/>
      <c r="S22" s="142"/>
      <c r="T22" s="142"/>
      <c r="U22" s="142"/>
    </row>
    <row r="23" spans="1:21" ht="39" customHeight="1">
      <c r="A23" s="378" t="s">
        <v>250</v>
      </c>
      <c r="B23" s="379"/>
      <c r="C23" s="193" t="s">
        <v>127</v>
      </c>
      <c r="D23" s="238" t="s">
        <v>128</v>
      </c>
      <c r="E23" s="221" t="s">
        <v>129</v>
      </c>
      <c r="F23" s="192"/>
      <c r="G23" s="16">
        <v>3</v>
      </c>
      <c r="H23" s="136" t="str">
        <f>IF(ISERROR(VLOOKUP(G23,$N$3:$P$6,3,FALSE))=TRUE,"",VLOOKUP(G23,$N$3:$P$6,3,FALSE))</f>
        <v>郡山</v>
      </c>
      <c r="I23" s="136" t="str">
        <f>IF(ISERROR(VLOOKUP(G23,$N$9:$P$12,3,FALSE))=TRUE,"",VLOOKUP(G23,$N$9:$P$12,3,FALSE))</f>
        <v>南風原Ａ</v>
      </c>
      <c r="J23" s="243"/>
      <c r="K23" s="243"/>
      <c r="L23" s="243"/>
      <c r="M23" s="243"/>
      <c r="N23" s="367" t="str">
        <f>IF(ISERROR(VLOOKUP(G23,$N$15:$P$18,3,FALSE))=TRUE,"",VLOOKUP(G23,$N$15:$P$18,3,FALSE))</f>
        <v>奈良北</v>
      </c>
      <c r="O23" s="368"/>
      <c r="P23" s="142"/>
      <c r="Q23" s="142"/>
      <c r="R23" s="142"/>
      <c r="S23" s="142"/>
      <c r="T23" s="142"/>
      <c r="U23" s="142"/>
    </row>
    <row r="24" spans="1:21" ht="39" customHeight="1" thickBot="1">
      <c r="A24" s="372" t="s">
        <v>251</v>
      </c>
      <c r="B24" s="373"/>
      <c r="C24" s="228" t="s">
        <v>130</v>
      </c>
      <c r="D24" s="240" t="s">
        <v>131</v>
      </c>
      <c r="E24" s="206" t="s">
        <v>132</v>
      </c>
      <c r="F24" s="192"/>
      <c r="G24" s="17">
        <v>4</v>
      </c>
      <c r="H24" s="236" t="str">
        <f>IF(ISERROR(VLOOKUP(G24,$N$3:$P$6,3,FALSE))=TRUE,"",VLOOKUP(G24,$N$3:$P$6,3,FALSE))</f>
        <v>今治西</v>
      </c>
      <c r="I24" s="236" t="str">
        <f>IF(ISERROR(VLOOKUP(G24,$N$9:$P$12,3,FALSE))=TRUE,"",VLOOKUP(G24,$N$9:$P$12,3,FALSE))</f>
        <v>平城</v>
      </c>
      <c r="J24" s="244"/>
      <c r="K24" s="244"/>
      <c r="L24" s="244"/>
      <c r="M24" s="244"/>
      <c r="N24" s="369" t="str">
        <f>IF(ISERROR(VLOOKUP(G24,$N$15:$P$18,3,FALSE))=TRUE,"",VLOOKUP(G24,$N$15:$P$18,3,FALSE))</f>
        <v>伊予農業</v>
      </c>
      <c r="O24" s="370"/>
      <c r="P24" s="142"/>
      <c r="Q24" s="142"/>
      <c r="R24" s="142"/>
      <c r="S24" s="142"/>
      <c r="T24" s="142"/>
      <c r="U24" s="142"/>
    </row>
    <row r="25" spans="8:22" ht="39" customHeight="1"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23"/>
      <c r="V25" s="22"/>
    </row>
    <row r="26" spans="8:22" ht="39" customHeight="1">
      <c r="H26" s="142"/>
      <c r="I26" s="142"/>
      <c r="J26" s="142"/>
      <c r="K26" s="142"/>
      <c r="L26" s="142"/>
      <c r="M26" s="142"/>
      <c r="N26" s="142"/>
      <c r="O26" s="142"/>
      <c r="P26" s="142"/>
      <c r="R26" s="23"/>
      <c r="V26" s="22"/>
    </row>
    <row r="27" spans="19:21" ht="39" customHeight="1">
      <c r="S27" s="359"/>
      <c r="T27" s="359"/>
      <c r="U27" s="359"/>
    </row>
    <row r="28" spans="19:21" ht="39" customHeight="1">
      <c r="S28" s="359"/>
      <c r="T28" s="359"/>
      <c r="U28" s="359"/>
    </row>
    <row r="29" spans="19:21" ht="39" customHeight="1">
      <c r="S29" s="359"/>
      <c r="T29" s="359"/>
      <c r="U29" s="359"/>
    </row>
    <row r="30" spans="19:57" ht="39" customHeight="1">
      <c r="S30" s="359"/>
      <c r="T30" s="359"/>
      <c r="U30" s="359"/>
      <c r="BC30" s="359"/>
      <c r="BD30" s="359"/>
      <c r="BE30" s="359"/>
    </row>
    <row r="31" spans="19:57" ht="39" customHeight="1">
      <c r="S31" s="359"/>
      <c r="T31" s="359"/>
      <c r="U31" s="359"/>
      <c r="BC31" s="359"/>
      <c r="BD31" s="359"/>
      <c r="BE31" s="359"/>
    </row>
    <row r="32" spans="19:57" ht="39" customHeight="1">
      <c r="S32" s="359"/>
      <c r="T32" s="359"/>
      <c r="U32" s="359"/>
      <c r="AK32" s="359"/>
      <c r="AL32" s="359"/>
      <c r="AM32" s="359"/>
      <c r="BC32" s="359"/>
      <c r="BD32" s="359"/>
      <c r="BE32" s="359"/>
    </row>
    <row r="33" spans="19:57" ht="39" customHeight="1">
      <c r="S33" s="359"/>
      <c r="T33" s="359"/>
      <c r="U33" s="359"/>
      <c r="AK33" s="359"/>
      <c r="AL33" s="359"/>
      <c r="AM33" s="359"/>
      <c r="BC33" s="359"/>
      <c r="BD33" s="359"/>
      <c r="BE33" s="359"/>
    </row>
    <row r="34" spans="19:57" ht="39" customHeight="1">
      <c r="S34" s="359"/>
      <c r="T34" s="359"/>
      <c r="U34" s="359"/>
      <c r="AK34" s="359"/>
      <c r="AL34" s="359"/>
      <c r="AM34" s="359"/>
      <c r="BC34" s="359"/>
      <c r="BD34" s="359"/>
      <c r="BE34" s="359"/>
    </row>
    <row r="35" spans="37:57" ht="39" customHeight="1">
      <c r="AK35" s="359"/>
      <c r="AL35" s="359"/>
      <c r="AM35" s="359"/>
      <c r="BC35" s="359"/>
      <c r="BD35" s="359"/>
      <c r="BE35" s="359"/>
    </row>
    <row r="36" spans="19:57" ht="39" customHeight="1">
      <c r="S36" s="359"/>
      <c r="T36" s="359"/>
      <c r="U36" s="359"/>
      <c r="AK36" s="359"/>
      <c r="AL36" s="359"/>
      <c r="AM36" s="359"/>
      <c r="BC36" s="359"/>
      <c r="BD36" s="359"/>
      <c r="BE36" s="359"/>
    </row>
    <row r="37" spans="19:57" ht="39" customHeight="1">
      <c r="S37" s="359"/>
      <c r="T37" s="359"/>
      <c r="U37" s="359"/>
      <c r="BC37" s="359"/>
      <c r="BD37" s="359"/>
      <c r="BE37" s="359"/>
    </row>
    <row r="38" spans="19:39" ht="39" customHeight="1">
      <c r="S38" s="359"/>
      <c r="T38" s="359"/>
      <c r="U38" s="359"/>
      <c r="AK38" s="359"/>
      <c r="AL38" s="359"/>
      <c r="AM38" s="359"/>
    </row>
    <row r="39" spans="19:57" ht="39" customHeight="1">
      <c r="S39" s="359"/>
      <c r="T39" s="359"/>
      <c r="U39" s="359"/>
      <c r="AK39" s="359"/>
      <c r="AL39" s="359"/>
      <c r="AM39" s="359"/>
      <c r="BC39" s="359"/>
      <c r="BD39" s="359"/>
      <c r="BE39" s="359"/>
    </row>
    <row r="40" spans="19:57" ht="39" customHeight="1">
      <c r="S40" s="359"/>
      <c r="T40" s="359"/>
      <c r="U40" s="359"/>
      <c r="AK40" s="359"/>
      <c r="AL40" s="359"/>
      <c r="AM40" s="359"/>
      <c r="BC40" s="359"/>
      <c r="BD40" s="359"/>
      <c r="BE40" s="359"/>
    </row>
    <row r="41" spans="37:57" ht="39" customHeight="1">
      <c r="AK41" s="359"/>
      <c r="AL41" s="359"/>
      <c r="AM41" s="359"/>
      <c r="BC41" s="359"/>
      <c r="BD41" s="359"/>
      <c r="BE41" s="359"/>
    </row>
    <row r="42" spans="19:57" ht="39" customHeight="1">
      <c r="S42" s="359"/>
      <c r="T42" s="359"/>
      <c r="U42" s="359"/>
      <c r="AK42" s="359"/>
      <c r="AL42" s="359"/>
      <c r="AM42" s="359"/>
      <c r="BC42" s="359"/>
      <c r="BD42" s="359"/>
      <c r="BE42" s="359"/>
    </row>
    <row r="43" spans="19:57" ht="39" customHeight="1">
      <c r="S43" s="359"/>
      <c r="T43" s="359"/>
      <c r="U43" s="359"/>
      <c r="AK43" s="359"/>
      <c r="AL43" s="359"/>
      <c r="AM43" s="359"/>
      <c r="BC43" s="359"/>
      <c r="BD43" s="359"/>
      <c r="BE43" s="359"/>
    </row>
    <row r="44" spans="19:57" ht="39" customHeight="1">
      <c r="S44" s="359"/>
      <c r="T44" s="359"/>
      <c r="U44" s="359"/>
      <c r="AK44" s="359"/>
      <c r="AL44" s="359"/>
      <c r="AM44" s="359"/>
      <c r="BC44" s="359"/>
      <c r="BD44" s="359"/>
      <c r="BE44" s="359"/>
    </row>
    <row r="45" spans="19:57" ht="39" customHeight="1">
      <c r="S45" s="359"/>
      <c r="T45" s="359"/>
      <c r="U45" s="359"/>
      <c r="AK45" s="359"/>
      <c r="AL45" s="359"/>
      <c r="AM45" s="359"/>
      <c r="BC45" s="359"/>
      <c r="BD45" s="359"/>
      <c r="BE45" s="359"/>
    </row>
    <row r="46" spans="19:57" ht="39" customHeight="1">
      <c r="S46" s="359"/>
      <c r="T46" s="359"/>
      <c r="U46" s="359"/>
      <c r="BC46" s="359"/>
      <c r="BD46" s="359"/>
      <c r="BE46" s="359"/>
    </row>
    <row r="47" spans="19:39" ht="39" customHeight="1">
      <c r="S47" s="359"/>
      <c r="T47" s="359"/>
      <c r="U47" s="359"/>
      <c r="AK47" s="359"/>
      <c r="AL47" s="359"/>
      <c r="AM47" s="359"/>
    </row>
    <row r="48" spans="19:57" ht="39" customHeight="1">
      <c r="S48" s="359"/>
      <c r="T48" s="359"/>
      <c r="U48" s="359"/>
      <c r="AK48" s="359"/>
      <c r="AL48" s="359"/>
      <c r="AM48" s="359"/>
      <c r="BC48" s="359"/>
      <c r="BD48" s="359"/>
      <c r="BE48" s="359"/>
    </row>
    <row r="49" spans="19:57" ht="39" customHeight="1">
      <c r="S49" s="359"/>
      <c r="T49" s="359"/>
      <c r="U49" s="359"/>
      <c r="AK49" s="359"/>
      <c r="AL49" s="359"/>
      <c r="AM49" s="359"/>
      <c r="BC49" s="359"/>
      <c r="BD49" s="359"/>
      <c r="BE49" s="359"/>
    </row>
    <row r="50" spans="37:57" ht="39" customHeight="1">
      <c r="AK50" s="359"/>
      <c r="AL50" s="359"/>
      <c r="AM50" s="359"/>
      <c r="BC50" s="359"/>
      <c r="BD50" s="359"/>
      <c r="BE50" s="359"/>
    </row>
    <row r="51" spans="19:57" ht="39" customHeight="1">
      <c r="S51" s="359"/>
      <c r="T51" s="359"/>
      <c r="U51" s="359"/>
      <c r="AK51" s="359"/>
      <c r="AL51" s="359"/>
      <c r="AM51" s="359"/>
      <c r="BC51" s="359"/>
      <c r="BD51" s="359"/>
      <c r="BE51" s="359"/>
    </row>
    <row r="52" spans="19:57" ht="39" customHeight="1">
      <c r="S52" s="359"/>
      <c r="T52" s="359"/>
      <c r="U52" s="359"/>
      <c r="AK52" s="359"/>
      <c r="AL52" s="359"/>
      <c r="AM52" s="359"/>
      <c r="BC52" s="359"/>
      <c r="BD52" s="359"/>
      <c r="BE52" s="359"/>
    </row>
    <row r="53" spans="19:57" ht="39" customHeight="1">
      <c r="S53" s="359"/>
      <c r="T53" s="359"/>
      <c r="U53" s="359"/>
      <c r="AK53" s="359"/>
      <c r="AL53" s="359"/>
      <c r="AM53" s="359"/>
      <c r="BC53" s="359"/>
      <c r="BD53" s="359"/>
      <c r="BE53" s="359"/>
    </row>
    <row r="54" spans="19:57" ht="39" customHeight="1">
      <c r="S54" s="359"/>
      <c r="T54" s="359"/>
      <c r="U54" s="359"/>
      <c r="AK54" s="359"/>
      <c r="AL54" s="359"/>
      <c r="AM54" s="359"/>
      <c r="BC54" s="359"/>
      <c r="BD54" s="359"/>
      <c r="BE54" s="359"/>
    </row>
    <row r="55" spans="19:57" ht="39" customHeight="1">
      <c r="S55" s="359"/>
      <c r="T55" s="359"/>
      <c r="U55" s="359"/>
      <c r="BC55" s="359"/>
      <c r="BD55" s="359"/>
      <c r="BE55" s="359"/>
    </row>
    <row r="72" spans="19:43" ht="39" customHeight="1">
      <c r="S72" s="359"/>
      <c r="T72" s="359"/>
      <c r="U72" s="359"/>
      <c r="AK72" s="359"/>
      <c r="AL72" s="359"/>
      <c r="AM72" s="359"/>
      <c r="AO72" s="359"/>
      <c r="AP72" s="359"/>
      <c r="AQ72" s="359"/>
    </row>
    <row r="73" spans="19:43" ht="39" customHeight="1">
      <c r="S73" s="359"/>
      <c r="T73" s="359"/>
      <c r="U73" s="359"/>
      <c r="AK73" s="359"/>
      <c r="AL73" s="359"/>
      <c r="AM73" s="359"/>
      <c r="AO73" s="359"/>
      <c r="AP73" s="359"/>
      <c r="AQ73" s="359"/>
    </row>
    <row r="74" spans="19:43" ht="39" customHeight="1">
      <c r="S74" s="359"/>
      <c r="T74" s="359"/>
      <c r="U74" s="359"/>
      <c r="AK74" s="359"/>
      <c r="AL74" s="359"/>
      <c r="AM74" s="359"/>
      <c r="AO74" s="359"/>
      <c r="AP74" s="359"/>
      <c r="AQ74" s="359"/>
    </row>
    <row r="75" spans="19:43" ht="39" customHeight="1">
      <c r="S75" s="359"/>
      <c r="T75" s="359"/>
      <c r="U75" s="359"/>
      <c r="AK75" s="359"/>
      <c r="AL75" s="359"/>
      <c r="AM75" s="359"/>
      <c r="AO75" s="359"/>
      <c r="AP75" s="359"/>
      <c r="AQ75" s="359"/>
    </row>
    <row r="76" spans="19:43" ht="39" customHeight="1">
      <c r="S76" s="359"/>
      <c r="T76" s="359"/>
      <c r="U76" s="359"/>
      <c r="AK76" s="359"/>
      <c r="AL76" s="359"/>
      <c r="AM76" s="359"/>
      <c r="AO76" s="359"/>
      <c r="AP76" s="359"/>
      <c r="AQ76" s="359"/>
    </row>
    <row r="77" spans="19:43" ht="39" customHeight="1">
      <c r="S77" s="359"/>
      <c r="T77" s="359"/>
      <c r="U77" s="359"/>
      <c r="AK77" s="359"/>
      <c r="AL77" s="359"/>
      <c r="AM77" s="359"/>
      <c r="AO77" s="359"/>
      <c r="AP77" s="359"/>
      <c r="AQ77" s="359"/>
    </row>
    <row r="78" spans="19:43" ht="39" customHeight="1">
      <c r="S78" s="359"/>
      <c r="T78" s="359"/>
      <c r="U78" s="359"/>
      <c r="AK78" s="359"/>
      <c r="AL78" s="359"/>
      <c r="AM78" s="359"/>
      <c r="AO78" s="359"/>
      <c r="AP78" s="359"/>
      <c r="AQ78" s="359"/>
    </row>
    <row r="79" spans="19:43" ht="39" customHeight="1">
      <c r="S79" s="359"/>
      <c r="T79" s="359"/>
      <c r="U79" s="359"/>
      <c r="AK79" s="359"/>
      <c r="AL79" s="359"/>
      <c r="AM79" s="359"/>
      <c r="AO79" s="359"/>
      <c r="AP79" s="359"/>
      <c r="AQ79" s="359"/>
    </row>
    <row r="80" spans="37:43" ht="39" customHeight="1">
      <c r="AK80" s="359"/>
      <c r="AL80" s="359"/>
      <c r="AM80" s="359"/>
      <c r="AO80" s="359"/>
      <c r="AP80" s="359"/>
      <c r="AQ80" s="359"/>
    </row>
    <row r="81" spans="19:43" ht="39" customHeight="1">
      <c r="S81" s="359"/>
      <c r="T81" s="359"/>
      <c r="U81" s="359"/>
      <c r="AK81" s="359"/>
      <c r="AL81" s="359"/>
      <c r="AM81" s="359"/>
      <c r="AO81" s="359"/>
      <c r="AP81" s="359"/>
      <c r="AQ81" s="359"/>
    </row>
    <row r="82" spans="19:43" ht="39" customHeight="1">
      <c r="S82" s="359"/>
      <c r="T82" s="359"/>
      <c r="U82" s="359"/>
      <c r="AK82" s="359"/>
      <c r="AL82" s="359"/>
      <c r="AM82" s="359"/>
      <c r="AO82" s="359"/>
      <c r="AP82" s="359"/>
      <c r="AQ82" s="359"/>
    </row>
    <row r="83" spans="19:43" ht="39" customHeight="1">
      <c r="S83" s="359"/>
      <c r="T83" s="359"/>
      <c r="U83" s="359"/>
      <c r="AK83" s="359"/>
      <c r="AL83" s="359"/>
      <c r="AM83" s="359"/>
      <c r="AO83" s="359"/>
      <c r="AP83" s="359"/>
      <c r="AQ83" s="359"/>
    </row>
    <row r="84" spans="19:43" ht="39" customHeight="1">
      <c r="S84" s="359"/>
      <c r="T84" s="359"/>
      <c r="U84" s="359"/>
      <c r="AK84" s="359"/>
      <c r="AL84" s="359"/>
      <c r="AM84" s="359"/>
      <c r="AO84" s="359"/>
      <c r="AP84" s="359"/>
      <c r="AQ84" s="359"/>
    </row>
    <row r="85" spans="19:43" ht="39" customHeight="1">
      <c r="S85" s="359"/>
      <c r="T85" s="359"/>
      <c r="U85" s="359"/>
      <c r="AK85" s="359"/>
      <c r="AL85" s="359"/>
      <c r="AM85" s="359"/>
      <c r="AO85" s="359"/>
      <c r="AP85" s="359"/>
      <c r="AQ85" s="359"/>
    </row>
    <row r="86" spans="41:43" ht="39" customHeight="1">
      <c r="AO86" s="359"/>
      <c r="AP86" s="359"/>
      <c r="AQ86" s="359"/>
    </row>
    <row r="87" spans="41:43" ht="39" customHeight="1">
      <c r="AO87" s="359"/>
      <c r="AP87" s="359"/>
      <c r="AQ87" s="359"/>
    </row>
    <row r="88" spans="41:43" ht="39" customHeight="1">
      <c r="AO88" s="359"/>
      <c r="AP88" s="359"/>
      <c r="AQ88" s="359"/>
    </row>
    <row r="89" spans="41:43" ht="39" customHeight="1">
      <c r="AO89" s="359"/>
      <c r="AP89" s="359"/>
      <c r="AQ89" s="359"/>
    </row>
    <row r="90" spans="41:43" ht="39" customHeight="1">
      <c r="AO90" s="359"/>
      <c r="AP90" s="359"/>
      <c r="AQ90" s="359"/>
    </row>
    <row r="91" spans="41:43" ht="39" customHeight="1">
      <c r="AO91" s="359"/>
      <c r="AP91" s="359"/>
      <c r="AQ91" s="359"/>
    </row>
  </sheetData>
  <sheetProtection/>
  <mergeCells count="42">
    <mergeCell ref="A24:B24"/>
    <mergeCell ref="A8:B8"/>
    <mergeCell ref="B11:C11"/>
    <mergeCell ref="B12:C12"/>
    <mergeCell ref="A20:B20"/>
    <mergeCell ref="A21:B21"/>
    <mergeCell ref="B16:C16"/>
    <mergeCell ref="A22:B22"/>
    <mergeCell ref="A23:B23"/>
    <mergeCell ref="B10:C10"/>
    <mergeCell ref="BC30:BE37"/>
    <mergeCell ref="BC39:BE46"/>
    <mergeCell ref="BC48:BE55"/>
    <mergeCell ref="S51:U55"/>
    <mergeCell ref="AK32:AM36"/>
    <mergeCell ref="AK38:AM45"/>
    <mergeCell ref="AK47:AM54"/>
    <mergeCell ref="S27:U34"/>
    <mergeCell ref="S36:U40"/>
    <mergeCell ref="S72:U79"/>
    <mergeCell ref="S81:U85"/>
    <mergeCell ref="AK72:AM85"/>
    <mergeCell ref="AO72:AQ91"/>
    <mergeCell ref="N24:O24"/>
    <mergeCell ref="D19:O19"/>
    <mergeCell ref="N23:O23"/>
    <mergeCell ref="B17:C17"/>
    <mergeCell ref="B18:C18"/>
    <mergeCell ref="A14:B14"/>
    <mergeCell ref="N20:O20"/>
    <mergeCell ref="N21:O21"/>
    <mergeCell ref="N22:O22"/>
    <mergeCell ref="A1:B1"/>
    <mergeCell ref="C1:D1"/>
    <mergeCell ref="A2:B2"/>
    <mergeCell ref="S42:U49"/>
    <mergeCell ref="B15:C15"/>
    <mergeCell ref="B4:C4"/>
    <mergeCell ref="B5:C5"/>
    <mergeCell ref="B6:C6"/>
    <mergeCell ref="B9:C9"/>
    <mergeCell ref="B3:C3"/>
  </mergeCells>
  <conditionalFormatting sqref="C2:C6 F2:F6 C8:C18 F8:F18">
    <cfRule type="expression" priority="1" dxfId="12" stopIfTrue="1">
      <formula>ISERROR(C2)=TRUE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明朝,標準"－31－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E91"/>
  <sheetViews>
    <sheetView view="pageBreakPreview" zoomScale="75" zoomScaleSheetLayoutView="75" workbookViewId="0" topLeftCell="A1">
      <selection activeCell="U6" sqref="U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3" width="10.625" style="22" hidden="1" customWidth="1"/>
    <col min="14" max="16" width="5.625" style="22" customWidth="1"/>
    <col min="17" max="17" width="10.625" style="22" customWidth="1"/>
    <col min="18" max="18" width="5.625" style="22" customWidth="1"/>
    <col min="19" max="20" width="7.00390625" style="22" customWidth="1"/>
    <col min="21" max="21" width="5.625" style="22" customWidth="1"/>
    <col min="22" max="22" width="7.125" style="23" customWidth="1"/>
    <col min="23" max="24" width="5.625" style="22" customWidth="1"/>
    <col min="25" max="16384" width="9.00390625" style="22" customWidth="1"/>
  </cols>
  <sheetData>
    <row r="1" spans="1:24" s="1" customFormat="1" ht="39" customHeight="1" thickBot="1">
      <c r="A1" s="325" t="s">
        <v>1</v>
      </c>
      <c r="B1" s="325"/>
      <c r="C1" s="325" t="s">
        <v>8</v>
      </c>
      <c r="D1" s="325"/>
      <c r="E1" s="20" t="s">
        <v>90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3"/>
      <c r="W1" s="22"/>
      <c r="X1" s="22"/>
    </row>
    <row r="2" spans="1:22" ht="39" customHeight="1" thickBot="1">
      <c r="A2" s="363" t="s">
        <v>200</v>
      </c>
      <c r="B2" s="324"/>
      <c r="C2" s="121" t="s">
        <v>258</v>
      </c>
      <c r="D2" s="45" t="str">
        <f>IF(B3="","",B3)</f>
        <v>草津東</v>
      </c>
      <c r="E2" s="46" t="str">
        <f>IF(B4="","",B4)</f>
        <v>高松中央Ｂ</v>
      </c>
      <c r="F2" s="46" t="str">
        <f>IF(B5="","",B5)</f>
        <v>高田商業Ａ</v>
      </c>
      <c r="G2" s="45" t="str">
        <f>IF(B6="","",B6)</f>
        <v>近大和歌山</v>
      </c>
      <c r="H2" s="196" t="s">
        <v>9</v>
      </c>
      <c r="I2" s="48" t="s">
        <v>10</v>
      </c>
      <c r="J2" s="245"/>
      <c r="K2" s="245"/>
      <c r="L2" s="245"/>
      <c r="M2" s="245"/>
      <c r="N2" s="51" t="s">
        <v>15</v>
      </c>
      <c r="O2" s="265"/>
      <c r="P2" s="23"/>
      <c r="V2" s="22"/>
    </row>
    <row r="3" spans="1:22" ht="39" customHeight="1">
      <c r="A3" s="188" t="s">
        <v>99</v>
      </c>
      <c r="B3" s="330" t="str">
        <f>IF('決勝ﾘｰｸﾞ順位'!H5="","",'決勝ﾘｰｸﾞ順位'!H5)</f>
        <v>草津東</v>
      </c>
      <c r="C3" s="331"/>
      <c r="D3" s="157"/>
      <c r="E3" s="75" t="s">
        <v>341</v>
      </c>
      <c r="F3" s="229" t="s">
        <v>343</v>
      </c>
      <c r="G3" s="66" t="s">
        <v>388</v>
      </c>
      <c r="H3" s="197" t="str">
        <f>IF(SUM(J3:K3)=0,"/",L3+J3&amp;"/"&amp;M3+K3)</f>
        <v>2/1</v>
      </c>
      <c r="I3" s="30">
        <f>IF(SUM(J3:M3)=0,"",L3*2+K3+J3*2)</f>
        <v>5</v>
      </c>
      <c r="J3" s="246">
        <f>IF(LEFT(D3,1)="3",1,0)++IF(LEFT(E3,1)="3",1,0)+IF(LEFT(F3,1)="3",1,0)+IF(LEFT(G3,1)="3",1,0)</f>
        <v>2</v>
      </c>
      <c r="K3" s="246">
        <f>IF(RIGHT(G3,1)="3",1,0)+IF(RIGHT(D3,1)="3",1,0)+IF(RIGHT(E3,1)="3",1,0)+IF(RIGHT(F3,1)="3",1,0)</f>
        <v>1</v>
      </c>
      <c r="L3" s="246">
        <f>IF(LEFT(G3,1)="W",1,0)+IF(LEFT(D3,1)="W",1,0)+IF(LEFT(E3,1)="W",1,0)+IF(LEFT(F3,1)="W",1,0)</f>
        <v>0</v>
      </c>
      <c r="M3" s="246">
        <f>IF(LEFT(G3,1)="L",1,0)+IF(LEFT(D3,1)="L",1,0)+IF(LEFT(E3,1)="L",1,0)+IF(LEFT(F3,1)="L",1,0)</f>
        <v>0</v>
      </c>
      <c r="N3" s="53">
        <f>IF(SUM(J3:M3)=0,"",RANK(I3,$I$3:$I$6,0))</f>
        <v>1</v>
      </c>
      <c r="O3" s="265"/>
      <c r="P3" s="185" t="str">
        <f>B3</f>
        <v>草津東</v>
      </c>
      <c r="V3" s="22"/>
    </row>
    <row r="4" spans="1:22" ht="39" customHeight="1">
      <c r="A4" s="205" t="s">
        <v>91</v>
      </c>
      <c r="B4" s="330" t="str">
        <f>IF('決勝ﾘｰｸﾞ順位'!H6="","",'決勝ﾘｰｸﾞ順位'!H6)</f>
        <v>高松中央Ｂ</v>
      </c>
      <c r="C4" s="331"/>
      <c r="D4" s="162" t="str">
        <f>IF(LEFT(E3,1)="W","L W/O",IF(LEFT(E3,1)="L","W W/O",IF(E3="-","-",RIGHT(E3,1)&amp;"-"&amp;LEFT(E3,1))))</f>
        <v>1-3</v>
      </c>
      <c r="E4" s="34"/>
      <c r="F4" s="230" t="s">
        <v>392</v>
      </c>
      <c r="G4" s="158" t="s">
        <v>343</v>
      </c>
      <c r="H4" s="194" t="str">
        <f>IF(SUM(J4:K4)=0,"/",L4+J4&amp;"/"&amp;M4+K4)</f>
        <v>2/1</v>
      </c>
      <c r="I4" s="35">
        <f>IF(SUM(J4:M4)=0,"",L4*2+K4+J4*2)</f>
        <v>5</v>
      </c>
      <c r="J4" s="247">
        <f>IF(LEFT(D4,1)="3",1,0)++IF(LEFT(E4,1)="3",1,0)+IF(LEFT(F4,1)="3",1,0)+IF(LEFT(G4,1)="3",1,0)</f>
        <v>2</v>
      </c>
      <c r="K4" s="247">
        <f>IF(RIGHT(G4,1)="3",1,0)+IF(RIGHT(D4,1)="3",1,0)+IF(RIGHT(E4,1)="3",1,0)+IF(RIGHT(F4,1)="3",1,0)</f>
        <v>1</v>
      </c>
      <c r="L4" s="247">
        <f>IF(LEFT(G4,1)="W",1,0)+IF(LEFT(D4,1)="W",1,0)+IF(LEFT(E4,1)="W",1,0)+IF(LEFT(F4,1)="W",1,0)</f>
        <v>0</v>
      </c>
      <c r="M4" s="247">
        <f>IF(LEFT(G4,1)="L",1,0)+IF(LEFT(D4,1)="L",1,0)+IF(LEFT(E4,1)="L",1,0)+IF(LEFT(F4,1)="L",1,0)</f>
        <v>0</v>
      </c>
      <c r="N4" s="55">
        <v>2</v>
      </c>
      <c r="O4" s="265"/>
      <c r="P4" s="185" t="str">
        <f>B4</f>
        <v>高松中央Ｂ</v>
      </c>
      <c r="V4" s="22"/>
    </row>
    <row r="5" spans="1:22" ht="39" customHeight="1">
      <c r="A5" s="68" t="s">
        <v>165</v>
      </c>
      <c r="B5" s="315" t="str">
        <f>IF('決勝ﾘｰｸﾞ順位'!I5="","",'決勝ﾘｰｸﾞ順位'!I5)</f>
        <v>高田商業Ａ</v>
      </c>
      <c r="C5" s="316"/>
      <c r="D5" s="159" t="str">
        <f>IF(LEFT(F3,1)="W","L W/O",IF(LEFT(F3,1)="L","W W/O",IF(F3="-","-",RIGHT(F3,1)&amp;"-"&amp;LEFT(F3,1))))</f>
        <v>0-3</v>
      </c>
      <c r="E5" s="231" t="str">
        <f>IF(LEFT(F4,1)="W","L W/O",IF(LEFT(F4,1)="L","W W/O",IF(F4="-","-",RIGHT(F4,1)&amp;"-"&amp;LEFT(F4,1))))</f>
        <v>2-3</v>
      </c>
      <c r="F5" s="69"/>
      <c r="G5" s="232" t="s">
        <v>341</v>
      </c>
      <c r="H5" s="194" t="str">
        <f>IF(SUM(J5:K5)=0,"/",L5+J5&amp;"/"&amp;M5+K5)</f>
        <v>1/2</v>
      </c>
      <c r="I5" s="71">
        <f>IF(SUM(J5:M5)=0,"",L5*2+K5+J5*2)</f>
        <v>4</v>
      </c>
      <c r="J5" s="248">
        <f>IF(LEFT(D5,1)="3",1,0)++IF(LEFT(E5,1)="3",1,0)+IF(LEFT(F5,1)="3",1,0)+IF(LEFT(G5,1)="3",1,0)</f>
        <v>1</v>
      </c>
      <c r="K5" s="248">
        <f>IF(RIGHT(G5,1)="3",1,0)+IF(RIGHT(D5,1)="3",1,0)+IF(RIGHT(E5,1)="3",1,0)+IF(RIGHT(F5,1)="3",1,0)</f>
        <v>2</v>
      </c>
      <c r="L5" s="248">
        <f>IF(LEFT(G5,1)="W",1,0)+IF(LEFT(D5,1)="W",1,0)+IF(LEFT(E5,1)="W",1,0)+IF(LEFT(F5,1)="W",1,0)</f>
        <v>0</v>
      </c>
      <c r="M5" s="248">
        <f>IF(LEFT(G5,1)="L",1,0)+IF(LEFT(D5,1)="L",1,0)+IF(LEFT(E5,1)="L",1,0)+IF(LEFT(F5,1)="L",1,0)</f>
        <v>0</v>
      </c>
      <c r="N5" s="74">
        <f>IF(SUM(J5:M5)=0,"",RANK(I5,$I$3:$I$6,0))</f>
        <v>3</v>
      </c>
      <c r="O5" s="265"/>
      <c r="P5" s="185" t="str">
        <f>B5</f>
        <v>高田商業Ａ</v>
      </c>
      <c r="V5" s="22"/>
    </row>
    <row r="6" spans="1:22" ht="39" customHeight="1" thickBot="1">
      <c r="A6" s="56" t="s">
        <v>166</v>
      </c>
      <c r="B6" s="356" t="str">
        <f>IF('決勝ﾘｰｸﾞ順位'!I6="","",'決勝ﾘｰｸﾞ順位'!I6)</f>
        <v>近大和歌山</v>
      </c>
      <c r="C6" s="357"/>
      <c r="D6" s="151" t="str">
        <f>IF(LEFT(G3,1)="W","L W/O",IF(LEFT(G3,1)="L","W W/O",IF(G3="-","-",RIGHT(G3,1)&amp;"-"&amp;LEFT(G3,1))))</f>
        <v>3-0</v>
      </c>
      <c r="E6" s="151" t="str">
        <f>IF(LEFT(G4,1)="W","L W/O",IF(LEFT(G4,1)="L","W W/O",IF(G4="-","-",RIGHT(G4,1)&amp;"-"&amp;LEFT(G4,1))))</f>
        <v>0-3</v>
      </c>
      <c r="F6" s="233" t="str">
        <f>IF(LEFT(G5,1)="W","L W/O",IF(LEFT(G5,1)="L","W W/O",IF(G5="-","-",RIGHT(G5,1)&amp;"-"&amp;LEFT(G5,1))))</f>
        <v>1-3</v>
      </c>
      <c r="G6" s="57"/>
      <c r="H6" s="195" t="str">
        <f>IF(SUM(J6:K6)=0,"/",L6+J6&amp;"/"&amp;M6+K6)</f>
        <v>1/2</v>
      </c>
      <c r="I6" s="202">
        <f>IF(SUM(J6:M6)=0,"",L6*2+K6+J6*2)</f>
        <v>4</v>
      </c>
      <c r="J6" s="249">
        <f>IF(LEFT(D6,1)="3",1,0)++IF(LEFT(E6,1)="3",1,0)+IF(LEFT(F6,1)="3",1,0)+IF(LEFT(G6,1)="3",1,0)</f>
        <v>1</v>
      </c>
      <c r="K6" s="249">
        <f>IF(RIGHT(G6,1)="3",1,0)+IF(RIGHT(D6,1)="3",1,0)+IF(RIGHT(E6,1)="3",1,0)+IF(RIGHT(F6,1)="3",1,0)</f>
        <v>2</v>
      </c>
      <c r="L6" s="249">
        <f>IF(LEFT(G6,1)="W",1,0)+IF(LEFT(D6,1)="W",1,0)+IF(LEFT(E6,1)="W",1,0)+IF(LEFT(F6,1)="W",1,0)</f>
        <v>0</v>
      </c>
      <c r="M6" s="249">
        <f>IF(LEFT(G6,1)="L",1,0)+IF(LEFT(D6,1)="L",1,0)+IF(LEFT(E6,1)="L",1,0)+IF(LEFT(F6,1)="L",1,0)</f>
        <v>0</v>
      </c>
      <c r="N6" s="203">
        <v>4</v>
      </c>
      <c r="O6" s="265"/>
      <c r="P6" s="185" t="str">
        <f>B6</f>
        <v>近大和歌山</v>
      </c>
      <c r="V6" s="22"/>
    </row>
    <row r="7" spans="1:22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5"/>
      <c r="P7" s="185"/>
      <c r="V7" s="22"/>
    </row>
    <row r="8" spans="1:22" ht="39" customHeight="1" thickBot="1">
      <c r="A8" s="363" t="s">
        <v>201</v>
      </c>
      <c r="B8" s="324"/>
      <c r="C8" s="121" t="s">
        <v>259</v>
      </c>
      <c r="D8" s="45" t="str">
        <f>IF(B9="","",B9)</f>
        <v>岡山東商</v>
      </c>
      <c r="E8" s="46" t="str">
        <f>IF(B10="","",B10)</f>
        <v>金光学園</v>
      </c>
      <c r="F8" s="46" t="str">
        <f>IF(B11="","",B11)</f>
        <v>岡山理大付属</v>
      </c>
      <c r="G8" s="45" t="str">
        <f>IF(B12="","",B12)</f>
        <v>多度津</v>
      </c>
      <c r="H8" s="196" t="s">
        <v>9</v>
      </c>
      <c r="I8" s="48" t="s">
        <v>10</v>
      </c>
      <c r="J8" s="245"/>
      <c r="K8" s="245"/>
      <c r="L8" s="245"/>
      <c r="M8" s="245"/>
      <c r="N8" s="51" t="s">
        <v>15</v>
      </c>
      <c r="O8" s="265"/>
      <c r="P8" s="185"/>
      <c r="V8" s="22"/>
    </row>
    <row r="9" spans="1:22" ht="39" customHeight="1">
      <c r="A9" s="188" t="s">
        <v>194</v>
      </c>
      <c r="B9" s="330" t="str">
        <f>IF('決勝ﾘｰｸﾞ順位'!H7="","",'決勝ﾘｰｸﾞ順位'!H7)</f>
        <v>岡山東商</v>
      </c>
      <c r="C9" s="331"/>
      <c r="D9" s="157"/>
      <c r="E9" s="75" t="s">
        <v>345</v>
      </c>
      <c r="F9" s="229" t="s">
        <v>341</v>
      </c>
      <c r="G9" s="66" t="s">
        <v>341</v>
      </c>
      <c r="H9" s="197" t="str">
        <f>IF(SUM(J9:K9)=0,"/",L9+J9&amp;"/"&amp;M9+K9)</f>
        <v>2/1</v>
      </c>
      <c r="I9" s="30">
        <f>IF(SUM(J9:M9)=0,"",L9*2+K9+J9*2)</f>
        <v>5</v>
      </c>
      <c r="J9" s="246">
        <f>IF(LEFT(D9,1)="3",1,0)++IF(LEFT(E9,1)="3",1,0)+IF(LEFT(F9,1)="3",1,0)+IF(LEFT(G9,1)="3",1,0)</f>
        <v>2</v>
      </c>
      <c r="K9" s="246">
        <f>IF(RIGHT(G9,1)="3",1,0)+IF(RIGHT(D9,1)="3",1,0)+IF(RIGHT(E9,1)="3",1,0)+IF(RIGHT(F9,1)="3",1,0)</f>
        <v>1</v>
      </c>
      <c r="L9" s="246">
        <f>IF(LEFT(G9,1)="W",1,0)+IF(LEFT(D9,1)="W",1,0)+IF(LEFT(E9,1)="W",1,0)+IF(LEFT(F9,1)="W",1,0)</f>
        <v>0</v>
      </c>
      <c r="M9" s="246">
        <f>IF(LEFT(G9,1)="L",1,0)+IF(LEFT(D9,1)="L",1,0)+IF(LEFT(E9,1)="L",1,0)+IF(LEFT(F9,1)="L",1,0)</f>
        <v>0</v>
      </c>
      <c r="N9" s="53">
        <f>IF(SUM(J9:M9)=0,"",RANK(I9,$I$9:$I$12,0))</f>
        <v>2</v>
      </c>
      <c r="O9" s="265"/>
      <c r="P9" s="185" t="str">
        <f>B9</f>
        <v>岡山東商</v>
      </c>
      <c r="V9" s="22"/>
    </row>
    <row r="10" spans="1:22" ht="39" customHeight="1">
      <c r="A10" s="205" t="s">
        <v>168</v>
      </c>
      <c r="B10" s="330" t="str">
        <f>IF('決勝ﾘｰｸﾞ順位'!H8="","",'決勝ﾘｰｸﾞ順位'!H8)</f>
        <v>金光学園</v>
      </c>
      <c r="C10" s="331"/>
      <c r="D10" s="162" t="str">
        <f>IF(LEFT(E9,1)="W","L W/O",IF(LEFT(E9,1)="L","W W/O",IF(E9="-","-",RIGHT(E9,1)&amp;"-"&amp;LEFT(E9,1))))</f>
        <v>3-2</v>
      </c>
      <c r="E10" s="34"/>
      <c r="F10" s="230" t="s">
        <v>341</v>
      </c>
      <c r="G10" s="158" t="s">
        <v>387</v>
      </c>
      <c r="H10" s="194" t="str">
        <f>IF(SUM(J10:K10)=0,"/",L10+J10&amp;"/"&amp;M10+K10)</f>
        <v>3/0</v>
      </c>
      <c r="I10" s="35">
        <f>IF(SUM(J10:M10)=0,"",L10*2+K10+J10*2)</f>
        <v>6</v>
      </c>
      <c r="J10" s="247">
        <f>IF(LEFT(D10,1)="3",1,0)++IF(LEFT(E10,1)="3",1,0)+IF(LEFT(F10,1)="3",1,0)+IF(LEFT(G10,1)="3",1,0)</f>
        <v>3</v>
      </c>
      <c r="K10" s="247">
        <f>IF(RIGHT(G10,1)="3",1,0)+IF(RIGHT(D10,1)="3",1,0)+IF(RIGHT(E10,1)="3",1,0)+IF(RIGHT(F10,1)="3",1,0)</f>
        <v>0</v>
      </c>
      <c r="L10" s="247">
        <f>IF(LEFT(G10,1)="W",1,0)+IF(LEFT(D10,1)="W",1,0)+IF(LEFT(E10,1)="W",1,0)+IF(LEFT(F10,1)="W",1,0)</f>
        <v>0</v>
      </c>
      <c r="M10" s="247">
        <f>IF(LEFT(G10,1)="L",1,0)+IF(LEFT(D10,1)="L",1,0)+IF(LEFT(E10,1)="L",1,0)+IF(LEFT(F10,1)="L",1,0)</f>
        <v>0</v>
      </c>
      <c r="N10" s="55">
        <f>IF(SUM(J10:M10)=0,"",RANK(I10,$I$9:$I$12,0))</f>
        <v>1</v>
      </c>
      <c r="O10" s="265"/>
      <c r="P10" s="185" t="str">
        <f>B10</f>
        <v>金光学園</v>
      </c>
      <c r="V10" s="22"/>
    </row>
    <row r="11" spans="1:22" ht="39" customHeight="1">
      <c r="A11" s="68" t="s">
        <v>195</v>
      </c>
      <c r="B11" s="315" t="str">
        <f>IF('決勝ﾘｰｸﾞ順位'!I7="","",'決勝ﾘｰｸﾞ順位'!I7)</f>
        <v>岡山理大付属</v>
      </c>
      <c r="C11" s="316"/>
      <c r="D11" s="159" t="str">
        <f>IF(LEFT(F9,1)="W","L W/O",IF(LEFT(F9,1)="L","W W/O",IF(F9="-","-",RIGHT(F9,1)&amp;"-"&amp;LEFT(F9,1))))</f>
        <v>1-3</v>
      </c>
      <c r="E11" s="231" t="str">
        <f>IF(LEFT(F10,1)="W","L W/O",IF(LEFT(F10,1)="L","W W/O",IF(F10="-","-",RIGHT(F10,1)&amp;"-"&amp;LEFT(F10,1))))</f>
        <v>1-3</v>
      </c>
      <c r="F11" s="69"/>
      <c r="G11" s="232" t="s">
        <v>342</v>
      </c>
      <c r="H11" s="194" t="str">
        <f>IF(SUM(J11:K11)=0,"/",L11+J11&amp;"/"&amp;M11+K11)</f>
        <v>1/2</v>
      </c>
      <c r="I11" s="71">
        <f>IF(SUM(J11:M11)=0,"",L11*2+K11+J11*2)</f>
        <v>4</v>
      </c>
      <c r="J11" s="248">
        <f>IF(LEFT(D11,1)="3",1,0)++IF(LEFT(E11,1)="3",1,0)+IF(LEFT(F11,1)="3",1,0)+IF(LEFT(G11,1)="3",1,0)</f>
        <v>1</v>
      </c>
      <c r="K11" s="248">
        <f>IF(RIGHT(G11,1)="3",1,0)+IF(RIGHT(D11,1)="3",1,0)+IF(RIGHT(E11,1)="3",1,0)+IF(RIGHT(F11,1)="3",1,0)</f>
        <v>2</v>
      </c>
      <c r="L11" s="248">
        <f>IF(LEFT(G11,1)="W",1,0)+IF(LEFT(D11,1)="W",1,0)+IF(LEFT(E11,1)="W",1,0)+IF(LEFT(F11,1)="W",1,0)</f>
        <v>0</v>
      </c>
      <c r="M11" s="248">
        <f>IF(LEFT(G11,1)="L",1,0)+IF(LEFT(D11,1)="L",1,0)+IF(LEFT(E11,1)="L",1,0)+IF(LEFT(F11,1)="L",1,0)</f>
        <v>0</v>
      </c>
      <c r="N11" s="74">
        <f>IF(SUM(J11:M11)=0,"",RANK(I11,$I$9:$I$12,0))</f>
        <v>3</v>
      </c>
      <c r="O11" s="265"/>
      <c r="P11" s="185" t="str">
        <f>B11</f>
        <v>岡山理大付属</v>
      </c>
      <c r="V11" s="22"/>
    </row>
    <row r="12" spans="1:22" ht="39" customHeight="1" thickBot="1">
      <c r="A12" s="56" t="s">
        <v>172</v>
      </c>
      <c r="B12" s="356" t="str">
        <f>IF('決勝ﾘｰｸﾞ順位'!I8="","",'決勝ﾘｰｸﾞ順位'!I8)</f>
        <v>多度津</v>
      </c>
      <c r="C12" s="357"/>
      <c r="D12" s="151" t="str">
        <f>IF(LEFT(G9,1)="W","L W/O",IF(LEFT(G9,1)="L","W W/O",IF(G9="-","-",RIGHT(G9,1)&amp;"-"&amp;LEFT(G9,1))))</f>
        <v>1-3</v>
      </c>
      <c r="E12" s="151" t="str">
        <f>IF(LEFT(G10,1)="W","L W/O",IF(LEFT(G10,1)="L","W W/O",IF(G10="-","-",RIGHT(G10,1)&amp;"-"&amp;LEFT(G10,1))))</f>
        <v>0-3</v>
      </c>
      <c r="F12" s="233" t="str">
        <f>IF(LEFT(G11,1)="W","L W/O",IF(LEFT(G11,1)="L","W W/O",IF(G11="-","-",RIGHT(G11,1)&amp;"-"&amp;LEFT(G11,1))))</f>
        <v>2-3</v>
      </c>
      <c r="G12" s="57"/>
      <c r="H12" s="195" t="str">
        <f>IF(SUM(J12:K12)=0,"/",L12+J12&amp;"/"&amp;M12+K12)</f>
        <v>0/3</v>
      </c>
      <c r="I12" s="202">
        <f>IF(SUM(J12:M12)=0,"",L12*2+K12+J12*2)</f>
        <v>3</v>
      </c>
      <c r="J12" s="249">
        <f>IF(LEFT(D12,1)="3",1,0)++IF(LEFT(E12,1)="3",1,0)+IF(LEFT(F12,1)="3",1,0)+IF(LEFT(G12,1)="3",1,0)</f>
        <v>0</v>
      </c>
      <c r="K12" s="249">
        <f>IF(RIGHT(G12,1)="3",1,0)+IF(RIGHT(D12,1)="3",1,0)+IF(RIGHT(E12,1)="3",1,0)+IF(RIGHT(F12,1)="3",1,0)</f>
        <v>3</v>
      </c>
      <c r="L12" s="249">
        <f>IF(LEFT(G12,1)="W",1,0)+IF(LEFT(D12,1)="W",1,0)+IF(LEFT(E12,1)="W",1,0)+IF(LEFT(F12,1)="W",1,0)</f>
        <v>0</v>
      </c>
      <c r="M12" s="249">
        <f>IF(LEFT(G12,1)="L",1,0)+IF(LEFT(D12,1)="L",1,0)+IF(LEFT(E12,1)="L",1,0)+IF(LEFT(F12,1)="L",1,0)</f>
        <v>0</v>
      </c>
      <c r="N12" s="203">
        <f>IF(SUM(J12:M12)=0,"",RANK(I12,$I$9:$I$12,0))</f>
        <v>4</v>
      </c>
      <c r="O12" s="265"/>
      <c r="P12" s="185" t="str">
        <f>B12</f>
        <v>多度津</v>
      </c>
      <c r="V12" s="22"/>
    </row>
    <row r="13" spans="1:16" s="26" customFormat="1" ht="24.7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265"/>
      <c r="P13" s="186"/>
    </row>
    <row r="14" spans="1:22" ht="39" customHeight="1" thickBot="1">
      <c r="A14" s="363" t="s">
        <v>202</v>
      </c>
      <c r="B14" s="324"/>
      <c r="C14" s="121" t="s">
        <v>260</v>
      </c>
      <c r="D14" s="45" t="str">
        <f>IF(B15="","",B15)</f>
        <v>坂出工業</v>
      </c>
      <c r="E14" s="46" t="str">
        <f>IF(B16="","",B16)</f>
        <v>観音寺第一</v>
      </c>
      <c r="F14" s="46" t="str">
        <f>IF(B17="","",B17)</f>
        <v>鳥取敬愛</v>
      </c>
      <c r="G14" s="45" t="str">
        <f>IF(B18="","",B18)</f>
        <v>和歌山商業Ｂ</v>
      </c>
      <c r="H14" s="196" t="s">
        <v>9</v>
      </c>
      <c r="I14" s="48" t="s">
        <v>10</v>
      </c>
      <c r="J14" s="245"/>
      <c r="K14" s="245"/>
      <c r="L14" s="245"/>
      <c r="M14" s="245"/>
      <c r="N14" s="51" t="s">
        <v>15</v>
      </c>
      <c r="O14" s="265"/>
      <c r="P14" s="185"/>
      <c r="V14" s="22"/>
    </row>
    <row r="15" spans="1:22" ht="39" customHeight="1">
      <c r="A15" s="188" t="s">
        <v>196</v>
      </c>
      <c r="B15" s="330" t="str">
        <f>IF('決勝ﾘｰｸﾞ順位'!H9="","",'決勝ﾘｰｸﾞ順位'!H9)</f>
        <v>坂出工業</v>
      </c>
      <c r="C15" s="331"/>
      <c r="D15" s="157"/>
      <c r="E15" s="75" t="s">
        <v>341</v>
      </c>
      <c r="F15" s="229" t="s">
        <v>346</v>
      </c>
      <c r="G15" s="66" t="s">
        <v>342</v>
      </c>
      <c r="H15" s="197" t="str">
        <f>IF(SUM(J15:K15)=0,"/",L15+J15&amp;"/"&amp;M15+K15)</f>
        <v>2/1</v>
      </c>
      <c r="I15" s="30">
        <f>IF(SUM(J15:M15)=0,"",L15*2+K15+J15*2)</f>
        <v>5</v>
      </c>
      <c r="J15" s="246">
        <f>IF(LEFT(D15,1)="3",1,0)++IF(LEFT(E15,1)="3",1,0)+IF(LEFT(F15,1)="3",1,0)+IF(LEFT(G15,1)="3",1,0)</f>
        <v>2</v>
      </c>
      <c r="K15" s="246">
        <f>IF(RIGHT(G15,1)="3",1,0)+IF(RIGHT(D15,1)="3",1,0)+IF(RIGHT(E15,1)="3",1,0)+IF(RIGHT(F15,1)="3",1,0)</f>
        <v>1</v>
      </c>
      <c r="L15" s="246">
        <f>IF(LEFT(G15,1)="W",1,0)+IF(LEFT(D15,1)="W",1,0)+IF(LEFT(E15,1)="W",1,0)+IF(LEFT(F15,1)="W",1,0)</f>
        <v>0</v>
      </c>
      <c r="M15" s="246">
        <f>IF(LEFT(G15,1)="L",1,0)+IF(LEFT(D15,1)="L",1,0)+IF(LEFT(E15,1)="L",1,0)+IF(LEFT(F15,1)="L",1,0)</f>
        <v>0</v>
      </c>
      <c r="N15" s="53">
        <f>IF(SUM(J15:M15)=0,"",RANK(I15,$I$15:$I$18,0))</f>
        <v>2</v>
      </c>
      <c r="O15" s="266"/>
      <c r="P15" s="185" t="str">
        <f>B15</f>
        <v>坂出工業</v>
      </c>
      <c r="V15" s="22"/>
    </row>
    <row r="16" spans="1:22" ht="39" customHeight="1">
      <c r="A16" s="205" t="s">
        <v>197</v>
      </c>
      <c r="B16" s="330" t="str">
        <f>IF('決勝ﾘｰｸﾞ順位'!H10="","",'決勝ﾘｰｸﾞ順位'!H10)</f>
        <v>観音寺第一</v>
      </c>
      <c r="C16" s="331"/>
      <c r="D16" s="162" t="str">
        <f>IF(LEFT(E15,1)="W","L W/O",IF(LEFT(E15,1)="L","W W/O",IF(E15="-","-",RIGHT(E15,1)&amp;"-"&amp;LEFT(E15,1))))</f>
        <v>1-3</v>
      </c>
      <c r="E16" s="34"/>
      <c r="F16" s="230" t="s">
        <v>346</v>
      </c>
      <c r="G16" s="158" t="s">
        <v>389</v>
      </c>
      <c r="H16" s="194" t="str">
        <f>IF(SUM(J16:K16)=0,"/",L16+J16&amp;"/"&amp;M16+K16)</f>
        <v>0/3</v>
      </c>
      <c r="I16" s="35">
        <f>IF(SUM(J16:M16)=0,"",L16*2+K16+J16*2)</f>
        <v>3</v>
      </c>
      <c r="J16" s="247">
        <f>IF(LEFT(D16,1)="3",1,0)++IF(LEFT(E16,1)="3",1,0)+IF(LEFT(F16,1)="3",1,0)+IF(LEFT(G16,1)="3",1,0)</f>
        <v>0</v>
      </c>
      <c r="K16" s="247">
        <f>IF(RIGHT(G16,1)="3",1,0)+IF(RIGHT(D16,1)="3",1,0)+IF(RIGHT(E16,1)="3",1,0)+IF(RIGHT(F16,1)="3",1,0)</f>
        <v>3</v>
      </c>
      <c r="L16" s="247">
        <f>IF(LEFT(G16,1)="W",1,0)+IF(LEFT(D16,1)="W",1,0)+IF(LEFT(E16,1)="W",1,0)+IF(LEFT(F16,1)="W",1,0)</f>
        <v>0</v>
      </c>
      <c r="M16" s="247">
        <f>IF(LEFT(G16,1)="L",1,0)+IF(LEFT(D16,1)="L",1,0)+IF(LEFT(E16,1)="L",1,0)+IF(LEFT(F16,1)="L",1,0)</f>
        <v>0</v>
      </c>
      <c r="N16" s="55">
        <f>IF(SUM(J16:M16)=0,"",RANK(I16,$I$15:$I$18,0))</f>
        <v>4</v>
      </c>
      <c r="O16" s="266"/>
      <c r="P16" s="185" t="str">
        <f>B16</f>
        <v>観音寺第一</v>
      </c>
      <c r="V16" s="22"/>
    </row>
    <row r="17" spans="1:22" ht="39" customHeight="1">
      <c r="A17" s="68" t="s">
        <v>198</v>
      </c>
      <c r="B17" s="315" t="str">
        <f>IF('決勝ﾘｰｸﾞ順位'!I9="","",'決勝ﾘｰｸﾞ順位'!I9)</f>
        <v>鳥取敬愛</v>
      </c>
      <c r="C17" s="316"/>
      <c r="D17" s="159" t="str">
        <f>IF(LEFT(F15,1)="W","L W/O",IF(LEFT(F15,1)="L","W W/O",IF(F15="-","-",RIGHT(F15,1)&amp;"-"&amp;LEFT(F15,1))))</f>
        <v>3-1</v>
      </c>
      <c r="E17" s="231" t="str">
        <f>IF(LEFT(F16,1)="W","L W/O",IF(LEFT(F16,1)="L","W W/O",IF(F16="-","-",RIGHT(F16,1)&amp;"-"&amp;LEFT(F16,1))))</f>
        <v>3-1</v>
      </c>
      <c r="F17" s="69"/>
      <c r="G17" s="232" t="s">
        <v>341</v>
      </c>
      <c r="H17" s="194" t="str">
        <f>IF(SUM(J17:K17)=0,"/",L17+J17&amp;"/"&amp;M17+K17)</f>
        <v>3/0</v>
      </c>
      <c r="I17" s="71">
        <f>IF(SUM(J17:M17)=0,"",L17*2+K17+J17*2)</f>
        <v>6</v>
      </c>
      <c r="J17" s="248">
        <f>IF(LEFT(D17,1)="3",1,0)++IF(LEFT(E17,1)="3",1,0)+IF(LEFT(F17,1)="3",1,0)+IF(LEFT(G17,1)="3",1,0)</f>
        <v>3</v>
      </c>
      <c r="K17" s="248">
        <f>IF(RIGHT(G17,1)="3",1,0)+IF(RIGHT(D17,1)="3",1,0)+IF(RIGHT(E17,1)="3",1,0)+IF(RIGHT(F17,1)="3",1,0)</f>
        <v>0</v>
      </c>
      <c r="L17" s="248">
        <f>IF(LEFT(G17,1)="W",1,0)+IF(LEFT(D17,1)="W",1,0)+IF(LEFT(E17,1)="W",1,0)+IF(LEFT(F17,1)="W",1,0)</f>
        <v>0</v>
      </c>
      <c r="M17" s="248">
        <f>IF(LEFT(G17,1)="L",1,0)+IF(LEFT(D17,1)="L",1,0)+IF(LEFT(E17,1)="L",1,0)+IF(LEFT(F17,1)="L",1,0)</f>
        <v>0</v>
      </c>
      <c r="N17" s="74">
        <f>IF(SUM(J17:M17)=0,"",RANK(I17,$I$15:$I$18,0))</f>
        <v>1</v>
      </c>
      <c r="O17" s="266"/>
      <c r="P17" s="185" t="str">
        <f>B17</f>
        <v>鳥取敬愛</v>
      </c>
      <c r="V17" s="22"/>
    </row>
    <row r="18" spans="1:22" ht="39" customHeight="1" thickBot="1">
      <c r="A18" s="56" t="s">
        <v>199</v>
      </c>
      <c r="B18" s="356" t="str">
        <f>IF('決勝ﾘｰｸﾞ順位'!I10="","",'決勝ﾘｰｸﾞ順位'!I10)</f>
        <v>和歌山商業Ｂ</v>
      </c>
      <c r="C18" s="357"/>
      <c r="D18" s="151" t="str">
        <f>IF(LEFT(G15,1)="W","L W/O",IF(LEFT(G15,1)="L","W W/O",IF(G15="-","-",RIGHT(G15,1)&amp;"-"&amp;LEFT(G15,1))))</f>
        <v>2-3</v>
      </c>
      <c r="E18" s="151" t="str">
        <f>IF(LEFT(G16,1)="W","L W/O",IF(LEFT(G16,1)="L","W W/O",IF(G16="-","-",RIGHT(G16,1)&amp;"-"&amp;LEFT(G16,1))))</f>
        <v>3-1</v>
      </c>
      <c r="F18" s="233" t="str">
        <f>IF(LEFT(G17,1)="W","L W/O",IF(LEFT(G17,1)="L","W W/O",IF(G17="-","-",RIGHT(G17,1)&amp;"-"&amp;LEFT(G17,1))))</f>
        <v>1-3</v>
      </c>
      <c r="G18" s="57"/>
      <c r="H18" s="195" t="str">
        <f>IF(SUM(J18:K18)=0,"/",L18+J18&amp;"/"&amp;M18+K18)</f>
        <v>1/2</v>
      </c>
      <c r="I18" s="202">
        <f>IF(SUM(J18:M18)=0,"",L18*2+K18+J18*2)</f>
        <v>4</v>
      </c>
      <c r="J18" s="249">
        <f>IF(LEFT(D18,1)="3",1,0)++IF(LEFT(E18,1)="3",1,0)+IF(LEFT(F18,1)="3",1,0)+IF(LEFT(G18,1)="3",1,0)</f>
        <v>1</v>
      </c>
      <c r="K18" s="249">
        <f>IF(RIGHT(G18,1)="3",1,0)+IF(RIGHT(D18,1)="3",1,0)+IF(RIGHT(E18,1)="3",1,0)+IF(RIGHT(F18,1)="3",1,0)</f>
        <v>2</v>
      </c>
      <c r="L18" s="249">
        <f>IF(LEFT(G18,1)="W",1,0)+IF(LEFT(D18,1)="W",1,0)+IF(LEFT(E18,1)="W",1,0)+IF(LEFT(F18,1)="W",1,0)</f>
        <v>0</v>
      </c>
      <c r="M18" s="249">
        <f>IF(LEFT(G18,1)="L",1,0)+IF(LEFT(D18,1)="L",1,0)+IF(LEFT(E18,1)="L",1,0)+IF(LEFT(F18,1)="L",1,0)</f>
        <v>0</v>
      </c>
      <c r="N18" s="203">
        <f>IF(SUM(J18:M18)=0,"",RANK(I18,$I$15:$I$18,0))</f>
        <v>3</v>
      </c>
      <c r="O18" s="266"/>
      <c r="P18" s="185" t="str">
        <f>B18</f>
        <v>和歌山商業Ｂ</v>
      </c>
      <c r="V18" s="22"/>
    </row>
    <row r="19" spans="1:22" s="26" customFormat="1" ht="39" customHeight="1" thickBot="1">
      <c r="A19" s="25"/>
      <c r="B19" s="36"/>
      <c r="C19" s="36"/>
      <c r="D19" s="371" t="s">
        <v>16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166"/>
      <c r="Q19" s="166"/>
      <c r="R19" s="166"/>
      <c r="S19" s="185">
        <f>B19</f>
        <v>0</v>
      </c>
      <c r="T19" s="22"/>
      <c r="U19" s="166"/>
      <c r="V19" s="27"/>
    </row>
    <row r="20" spans="1:20" ht="39" customHeight="1" thickBot="1">
      <c r="A20" s="374" t="s">
        <v>20</v>
      </c>
      <c r="B20" s="375"/>
      <c r="C20" s="187" t="s">
        <v>21</v>
      </c>
      <c r="D20" s="119" t="s">
        <v>22</v>
      </c>
      <c r="E20" s="120" t="s">
        <v>23</v>
      </c>
      <c r="F20" s="234"/>
      <c r="G20" s="132"/>
      <c r="H20" s="235" t="s">
        <v>203</v>
      </c>
      <c r="I20" s="235" t="s">
        <v>204</v>
      </c>
      <c r="J20" s="242"/>
      <c r="K20" s="242"/>
      <c r="L20" s="242"/>
      <c r="M20" s="242"/>
      <c r="N20" s="364" t="s">
        <v>205</v>
      </c>
      <c r="O20" s="355"/>
      <c r="P20" s="141"/>
      <c r="Q20" s="141"/>
      <c r="R20" s="141"/>
      <c r="S20" s="141"/>
      <c r="T20" s="141"/>
    </row>
    <row r="21" spans="1:21" ht="39" customHeight="1">
      <c r="A21" s="378" t="s">
        <v>254</v>
      </c>
      <c r="B21" s="379"/>
      <c r="C21" s="191" t="s">
        <v>109</v>
      </c>
      <c r="D21" s="237" t="s">
        <v>113</v>
      </c>
      <c r="E21" s="227" t="s">
        <v>110</v>
      </c>
      <c r="F21" s="192"/>
      <c r="G21" s="133">
        <v>1</v>
      </c>
      <c r="H21" s="250" t="str">
        <f>IF(ISERROR(VLOOKUP(G21,$N$3:$P$6,3,FALSE))=TRUE,"",VLOOKUP(G21,$N$3:$P$6,3,FALSE))</f>
        <v>草津東</v>
      </c>
      <c r="I21" s="250" t="str">
        <f>IF(ISERROR(VLOOKUP(G21,$N$9:$P$12,3,FALSE))=TRUE,"",VLOOKUP(G21,$N$9:$P$12,3,FALSE))</f>
        <v>金光学園</v>
      </c>
      <c r="J21" s="256"/>
      <c r="K21" s="256"/>
      <c r="L21" s="256"/>
      <c r="M21" s="256"/>
      <c r="N21" s="380" t="str">
        <f>IF(ISERROR(VLOOKUP(G21,$N$15:$P$18,3,FALSE))=TRUE,"",VLOOKUP(G21,$N$15:$P$18,3,FALSE))</f>
        <v>鳥取敬愛</v>
      </c>
      <c r="O21" s="381"/>
      <c r="P21" s="142"/>
      <c r="Q21" s="142"/>
      <c r="R21" s="142"/>
      <c r="S21" s="142"/>
      <c r="T21" s="142"/>
      <c r="U21" s="142"/>
    </row>
    <row r="22" spans="1:21" ht="39" customHeight="1">
      <c r="A22" s="378" t="s">
        <v>255</v>
      </c>
      <c r="B22" s="379"/>
      <c r="C22" s="222" t="s">
        <v>111</v>
      </c>
      <c r="D22" s="190" t="s">
        <v>126</v>
      </c>
      <c r="E22" s="239" t="s">
        <v>116</v>
      </c>
      <c r="F22" s="192"/>
      <c r="G22" s="16">
        <v>2</v>
      </c>
      <c r="H22" s="250" t="str">
        <f>IF(ISERROR(VLOOKUP(G22,$N$3:$P$6,3,FALSE))=TRUE,"",VLOOKUP(G22,$N$3:$P$6,3,FALSE))</f>
        <v>高松中央Ｂ</v>
      </c>
      <c r="I22" s="250" t="str">
        <f>IF(ISERROR(VLOOKUP(G22,$N$9:$P$12,3,FALSE))=TRUE,"",VLOOKUP(G22,$N$9:$P$12,3,FALSE))</f>
        <v>岡山東商</v>
      </c>
      <c r="J22" s="256"/>
      <c r="K22" s="256"/>
      <c r="L22" s="256"/>
      <c r="M22" s="256"/>
      <c r="N22" s="382" t="str">
        <f>IF(ISERROR(VLOOKUP(G22,$N$15:$P$18,3,FALSE))=TRUE,"",VLOOKUP(G22,$N$15:$P$18,3,FALSE))</f>
        <v>坂出工業</v>
      </c>
      <c r="O22" s="383"/>
      <c r="P22" s="142"/>
      <c r="Q22" s="142"/>
      <c r="R22" s="142"/>
      <c r="S22" s="142"/>
      <c r="T22" s="142"/>
      <c r="U22" s="142"/>
    </row>
    <row r="23" spans="1:21" ht="39" customHeight="1">
      <c r="A23" s="378" t="s">
        <v>256</v>
      </c>
      <c r="B23" s="379"/>
      <c r="C23" s="193" t="s">
        <v>127</v>
      </c>
      <c r="D23" s="238" t="s">
        <v>128</v>
      </c>
      <c r="E23" s="221" t="s">
        <v>129</v>
      </c>
      <c r="F23" s="192"/>
      <c r="G23" s="16">
        <v>3</v>
      </c>
      <c r="H23" s="250" t="str">
        <f>IF(ISERROR(VLOOKUP(G23,$N$3:$P$6,3,FALSE))=TRUE,"",VLOOKUP(G23,$N$3:$P$6,3,FALSE))</f>
        <v>高田商業Ａ</v>
      </c>
      <c r="I23" s="250" t="str">
        <f>IF(ISERROR(VLOOKUP(G23,$N$9:$P$12,3,FALSE))=TRUE,"",VLOOKUP(G23,$N$9:$P$12,3,FALSE))</f>
        <v>岡山理大付属</v>
      </c>
      <c r="J23" s="256"/>
      <c r="K23" s="256"/>
      <c r="L23" s="256"/>
      <c r="M23" s="256"/>
      <c r="N23" s="382" t="str">
        <f>IF(ISERROR(VLOOKUP(G23,$N$15:$P$18,3,FALSE))=TRUE,"",VLOOKUP(G23,$N$15:$P$18,3,FALSE))</f>
        <v>和歌山商業Ｂ</v>
      </c>
      <c r="O23" s="383"/>
      <c r="P23" s="142"/>
      <c r="Q23" s="142"/>
      <c r="R23" s="142"/>
      <c r="S23" s="142"/>
      <c r="T23" s="142"/>
      <c r="U23" s="142"/>
    </row>
    <row r="24" spans="1:21" ht="39" customHeight="1" thickBot="1">
      <c r="A24" s="372" t="s">
        <v>257</v>
      </c>
      <c r="B24" s="373"/>
      <c r="C24" s="228" t="s">
        <v>130</v>
      </c>
      <c r="D24" s="240" t="s">
        <v>131</v>
      </c>
      <c r="E24" s="206" t="s">
        <v>132</v>
      </c>
      <c r="F24" s="192"/>
      <c r="G24" s="17">
        <v>4</v>
      </c>
      <c r="H24" s="270" t="str">
        <f>IF(ISERROR(VLOOKUP(G24,$N$3:$P$6,3,FALSE))=TRUE,"",VLOOKUP(G24,$N$3:$P$6,3,FALSE))</f>
        <v>近大和歌山</v>
      </c>
      <c r="I24" s="270" t="str">
        <f>IF(ISERROR(VLOOKUP(G24,$N$9:$P$12,3,FALSE))=TRUE,"",VLOOKUP(G24,$N$9:$P$12,3,FALSE))</f>
        <v>多度津</v>
      </c>
      <c r="J24" s="271"/>
      <c r="K24" s="271"/>
      <c r="L24" s="271"/>
      <c r="M24" s="271"/>
      <c r="N24" s="384" t="str">
        <f>IF(ISERROR(VLOOKUP(G24,$N$15:$P$18,3,FALSE))=TRUE,"",VLOOKUP(G24,$N$15:$P$18,3,FALSE))</f>
        <v>観音寺第一</v>
      </c>
      <c r="O24" s="385"/>
      <c r="P24" s="142"/>
      <c r="Q24" s="142"/>
      <c r="R24" s="142"/>
      <c r="S24" s="142"/>
      <c r="T24" s="142"/>
      <c r="U24" s="142"/>
    </row>
    <row r="25" spans="8:22" ht="39" customHeight="1"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23"/>
      <c r="V25" s="22"/>
    </row>
    <row r="26" spans="8:22" ht="39" customHeight="1">
      <c r="H26" s="142"/>
      <c r="I26" s="142"/>
      <c r="J26" s="142"/>
      <c r="K26" s="142"/>
      <c r="L26" s="142"/>
      <c r="M26" s="142"/>
      <c r="N26" s="142"/>
      <c r="O26" s="142"/>
      <c r="P26" s="142"/>
      <c r="R26" s="23"/>
      <c r="V26" s="22"/>
    </row>
    <row r="27" spans="19:21" ht="39" customHeight="1">
      <c r="S27" s="359"/>
      <c r="T27" s="359"/>
      <c r="U27" s="359"/>
    </row>
    <row r="28" spans="19:21" ht="39" customHeight="1">
      <c r="S28" s="359"/>
      <c r="T28" s="359"/>
      <c r="U28" s="359"/>
    </row>
    <row r="29" spans="19:21" ht="39" customHeight="1">
      <c r="S29" s="359"/>
      <c r="T29" s="359"/>
      <c r="U29" s="359"/>
    </row>
    <row r="30" spans="19:57" ht="39" customHeight="1">
      <c r="S30" s="359"/>
      <c r="T30" s="359"/>
      <c r="U30" s="359"/>
      <c r="BC30" s="359"/>
      <c r="BD30" s="359"/>
      <c r="BE30" s="359"/>
    </row>
    <row r="31" spans="19:57" ht="39" customHeight="1">
      <c r="S31" s="359"/>
      <c r="T31" s="359"/>
      <c r="U31" s="359"/>
      <c r="BC31" s="359"/>
      <c r="BD31" s="359"/>
      <c r="BE31" s="359"/>
    </row>
    <row r="32" spans="19:57" ht="39" customHeight="1">
      <c r="S32" s="359"/>
      <c r="T32" s="359"/>
      <c r="U32" s="359"/>
      <c r="AK32" s="359"/>
      <c r="AL32" s="359"/>
      <c r="AM32" s="359"/>
      <c r="BC32" s="359"/>
      <c r="BD32" s="359"/>
      <c r="BE32" s="359"/>
    </row>
    <row r="33" spans="19:57" ht="39" customHeight="1">
      <c r="S33" s="359"/>
      <c r="T33" s="359"/>
      <c r="U33" s="359"/>
      <c r="AK33" s="359"/>
      <c r="AL33" s="359"/>
      <c r="AM33" s="359"/>
      <c r="BC33" s="359"/>
      <c r="BD33" s="359"/>
      <c r="BE33" s="359"/>
    </row>
    <row r="34" spans="19:57" ht="39" customHeight="1">
      <c r="S34" s="359"/>
      <c r="T34" s="359"/>
      <c r="U34" s="359"/>
      <c r="AK34" s="359"/>
      <c r="AL34" s="359"/>
      <c r="AM34" s="359"/>
      <c r="BC34" s="359"/>
      <c r="BD34" s="359"/>
      <c r="BE34" s="359"/>
    </row>
    <row r="35" spans="37:57" ht="39" customHeight="1">
      <c r="AK35" s="359"/>
      <c r="AL35" s="359"/>
      <c r="AM35" s="359"/>
      <c r="BC35" s="359"/>
      <c r="BD35" s="359"/>
      <c r="BE35" s="359"/>
    </row>
    <row r="36" spans="19:57" ht="39" customHeight="1">
      <c r="S36" s="359"/>
      <c r="T36" s="359"/>
      <c r="U36" s="359"/>
      <c r="AK36" s="359"/>
      <c r="AL36" s="359"/>
      <c r="AM36" s="359"/>
      <c r="BC36" s="359"/>
      <c r="BD36" s="359"/>
      <c r="BE36" s="359"/>
    </row>
    <row r="37" spans="19:57" ht="39" customHeight="1">
      <c r="S37" s="359"/>
      <c r="T37" s="359"/>
      <c r="U37" s="359"/>
      <c r="BC37" s="359"/>
      <c r="BD37" s="359"/>
      <c r="BE37" s="359"/>
    </row>
    <row r="38" spans="19:39" ht="39" customHeight="1">
      <c r="S38" s="359"/>
      <c r="T38" s="359"/>
      <c r="U38" s="359"/>
      <c r="AK38" s="359"/>
      <c r="AL38" s="359"/>
      <c r="AM38" s="359"/>
    </row>
    <row r="39" spans="19:57" ht="39" customHeight="1">
      <c r="S39" s="359"/>
      <c r="T39" s="359"/>
      <c r="U39" s="359"/>
      <c r="AK39" s="359"/>
      <c r="AL39" s="359"/>
      <c r="AM39" s="359"/>
      <c r="BC39" s="359"/>
      <c r="BD39" s="359"/>
      <c r="BE39" s="359"/>
    </row>
    <row r="40" spans="19:57" ht="39" customHeight="1">
      <c r="S40" s="359"/>
      <c r="T40" s="359"/>
      <c r="U40" s="359"/>
      <c r="AK40" s="359"/>
      <c r="AL40" s="359"/>
      <c r="AM40" s="359"/>
      <c r="BC40" s="359"/>
      <c r="BD40" s="359"/>
      <c r="BE40" s="359"/>
    </row>
    <row r="41" spans="37:57" ht="39" customHeight="1">
      <c r="AK41" s="359"/>
      <c r="AL41" s="359"/>
      <c r="AM41" s="359"/>
      <c r="BC41" s="359"/>
      <c r="BD41" s="359"/>
      <c r="BE41" s="359"/>
    </row>
    <row r="42" spans="19:57" ht="39" customHeight="1">
      <c r="S42" s="359"/>
      <c r="T42" s="359"/>
      <c r="U42" s="359"/>
      <c r="AK42" s="359"/>
      <c r="AL42" s="359"/>
      <c r="AM42" s="359"/>
      <c r="BC42" s="359"/>
      <c r="BD42" s="359"/>
      <c r="BE42" s="359"/>
    </row>
    <row r="43" spans="19:57" ht="39" customHeight="1">
      <c r="S43" s="359"/>
      <c r="T43" s="359"/>
      <c r="U43" s="359"/>
      <c r="AK43" s="359"/>
      <c r="AL43" s="359"/>
      <c r="AM43" s="359"/>
      <c r="BC43" s="359"/>
      <c r="BD43" s="359"/>
      <c r="BE43" s="359"/>
    </row>
    <row r="44" spans="19:57" ht="39" customHeight="1">
      <c r="S44" s="359"/>
      <c r="T44" s="359"/>
      <c r="U44" s="359"/>
      <c r="AK44" s="359"/>
      <c r="AL44" s="359"/>
      <c r="AM44" s="359"/>
      <c r="BC44" s="359"/>
      <c r="BD44" s="359"/>
      <c r="BE44" s="359"/>
    </row>
    <row r="45" spans="19:57" ht="39" customHeight="1">
      <c r="S45" s="359"/>
      <c r="T45" s="359"/>
      <c r="U45" s="359"/>
      <c r="AK45" s="359"/>
      <c r="AL45" s="359"/>
      <c r="AM45" s="359"/>
      <c r="BC45" s="359"/>
      <c r="BD45" s="359"/>
      <c r="BE45" s="359"/>
    </row>
    <row r="46" spans="19:57" ht="39" customHeight="1">
      <c r="S46" s="359"/>
      <c r="T46" s="359"/>
      <c r="U46" s="359"/>
      <c r="BC46" s="359"/>
      <c r="BD46" s="359"/>
      <c r="BE46" s="359"/>
    </row>
    <row r="47" spans="19:39" ht="39" customHeight="1">
      <c r="S47" s="359"/>
      <c r="T47" s="359"/>
      <c r="U47" s="359"/>
      <c r="AK47" s="359"/>
      <c r="AL47" s="359"/>
      <c r="AM47" s="359"/>
    </row>
    <row r="48" spans="19:57" ht="39" customHeight="1">
      <c r="S48" s="359"/>
      <c r="T48" s="359"/>
      <c r="U48" s="359"/>
      <c r="AK48" s="359"/>
      <c r="AL48" s="359"/>
      <c r="AM48" s="359"/>
      <c r="BC48" s="359"/>
      <c r="BD48" s="359"/>
      <c r="BE48" s="359"/>
    </row>
    <row r="49" spans="19:57" ht="39" customHeight="1">
      <c r="S49" s="359"/>
      <c r="T49" s="359"/>
      <c r="U49" s="359"/>
      <c r="AK49" s="359"/>
      <c r="AL49" s="359"/>
      <c r="AM49" s="359"/>
      <c r="BC49" s="359"/>
      <c r="BD49" s="359"/>
      <c r="BE49" s="359"/>
    </row>
    <row r="50" spans="37:57" ht="39" customHeight="1">
      <c r="AK50" s="359"/>
      <c r="AL50" s="359"/>
      <c r="AM50" s="359"/>
      <c r="BC50" s="359"/>
      <c r="BD50" s="359"/>
      <c r="BE50" s="359"/>
    </row>
    <row r="51" spans="19:57" ht="39" customHeight="1">
      <c r="S51" s="359"/>
      <c r="T51" s="359"/>
      <c r="U51" s="359"/>
      <c r="AK51" s="359"/>
      <c r="AL51" s="359"/>
      <c r="AM51" s="359"/>
      <c r="BC51" s="359"/>
      <c r="BD51" s="359"/>
      <c r="BE51" s="359"/>
    </row>
    <row r="52" spans="19:57" ht="39" customHeight="1">
      <c r="S52" s="359"/>
      <c r="T52" s="359"/>
      <c r="U52" s="359"/>
      <c r="AK52" s="359"/>
      <c r="AL52" s="359"/>
      <c r="AM52" s="359"/>
      <c r="BC52" s="359"/>
      <c r="BD52" s="359"/>
      <c r="BE52" s="359"/>
    </row>
    <row r="53" spans="19:57" ht="39" customHeight="1">
      <c r="S53" s="359"/>
      <c r="T53" s="359"/>
      <c r="U53" s="359"/>
      <c r="AK53" s="359"/>
      <c r="AL53" s="359"/>
      <c r="AM53" s="359"/>
      <c r="BC53" s="359"/>
      <c r="BD53" s="359"/>
      <c r="BE53" s="359"/>
    </row>
    <row r="54" spans="19:57" ht="39" customHeight="1">
      <c r="S54" s="359"/>
      <c r="T54" s="359"/>
      <c r="U54" s="359"/>
      <c r="AK54" s="359"/>
      <c r="AL54" s="359"/>
      <c r="AM54" s="359"/>
      <c r="BC54" s="359"/>
      <c r="BD54" s="359"/>
      <c r="BE54" s="359"/>
    </row>
    <row r="55" spans="19:57" ht="39" customHeight="1">
      <c r="S55" s="359"/>
      <c r="T55" s="359"/>
      <c r="U55" s="359"/>
      <c r="BC55" s="359"/>
      <c r="BD55" s="359"/>
      <c r="BE55" s="359"/>
    </row>
    <row r="72" spans="19:43" ht="39" customHeight="1">
      <c r="S72" s="359"/>
      <c r="T72" s="359"/>
      <c r="U72" s="359"/>
      <c r="AK72" s="359"/>
      <c r="AL72" s="359"/>
      <c r="AM72" s="359"/>
      <c r="AO72" s="359"/>
      <c r="AP72" s="359"/>
      <c r="AQ72" s="359"/>
    </row>
    <row r="73" spans="19:43" ht="39" customHeight="1">
      <c r="S73" s="359"/>
      <c r="T73" s="359"/>
      <c r="U73" s="359"/>
      <c r="AK73" s="359"/>
      <c r="AL73" s="359"/>
      <c r="AM73" s="359"/>
      <c r="AO73" s="359"/>
      <c r="AP73" s="359"/>
      <c r="AQ73" s="359"/>
    </row>
    <row r="74" spans="19:43" ht="39" customHeight="1">
      <c r="S74" s="359"/>
      <c r="T74" s="359"/>
      <c r="U74" s="359"/>
      <c r="AK74" s="359"/>
      <c r="AL74" s="359"/>
      <c r="AM74" s="359"/>
      <c r="AO74" s="359"/>
      <c r="AP74" s="359"/>
      <c r="AQ74" s="359"/>
    </row>
    <row r="75" spans="19:43" ht="39" customHeight="1">
      <c r="S75" s="359"/>
      <c r="T75" s="359"/>
      <c r="U75" s="359"/>
      <c r="AK75" s="359"/>
      <c r="AL75" s="359"/>
      <c r="AM75" s="359"/>
      <c r="AO75" s="359"/>
      <c r="AP75" s="359"/>
      <c r="AQ75" s="359"/>
    </row>
    <row r="76" spans="19:43" ht="39" customHeight="1">
      <c r="S76" s="359"/>
      <c r="T76" s="359"/>
      <c r="U76" s="359"/>
      <c r="AK76" s="359"/>
      <c r="AL76" s="359"/>
      <c r="AM76" s="359"/>
      <c r="AO76" s="359"/>
      <c r="AP76" s="359"/>
      <c r="AQ76" s="359"/>
    </row>
    <row r="77" spans="19:43" ht="39" customHeight="1">
      <c r="S77" s="359"/>
      <c r="T77" s="359"/>
      <c r="U77" s="359"/>
      <c r="AK77" s="359"/>
      <c r="AL77" s="359"/>
      <c r="AM77" s="359"/>
      <c r="AO77" s="359"/>
      <c r="AP77" s="359"/>
      <c r="AQ77" s="359"/>
    </row>
    <row r="78" spans="19:43" ht="39" customHeight="1">
      <c r="S78" s="359"/>
      <c r="T78" s="359"/>
      <c r="U78" s="359"/>
      <c r="AK78" s="359"/>
      <c r="AL78" s="359"/>
      <c r="AM78" s="359"/>
      <c r="AO78" s="359"/>
      <c r="AP78" s="359"/>
      <c r="AQ78" s="359"/>
    </row>
    <row r="79" spans="19:43" ht="39" customHeight="1">
      <c r="S79" s="359"/>
      <c r="T79" s="359"/>
      <c r="U79" s="359"/>
      <c r="AK79" s="359"/>
      <c r="AL79" s="359"/>
      <c r="AM79" s="359"/>
      <c r="AO79" s="359"/>
      <c r="AP79" s="359"/>
      <c r="AQ79" s="359"/>
    </row>
    <row r="80" spans="37:43" ht="39" customHeight="1">
      <c r="AK80" s="359"/>
      <c r="AL80" s="359"/>
      <c r="AM80" s="359"/>
      <c r="AO80" s="359"/>
      <c r="AP80" s="359"/>
      <c r="AQ80" s="359"/>
    </row>
    <row r="81" spans="19:43" ht="39" customHeight="1">
      <c r="S81" s="359"/>
      <c r="T81" s="359"/>
      <c r="U81" s="359"/>
      <c r="AK81" s="359"/>
      <c r="AL81" s="359"/>
      <c r="AM81" s="359"/>
      <c r="AO81" s="359"/>
      <c r="AP81" s="359"/>
      <c r="AQ81" s="359"/>
    </row>
    <row r="82" spans="19:43" ht="39" customHeight="1">
      <c r="S82" s="359"/>
      <c r="T82" s="359"/>
      <c r="U82" s="359"/>
      <c r="AK82" s="359"/>
      <c r="AL82" s="359"/>
      <c r="AM82" s="359"/>
      <c r="AO82" s="359"/>
      <c r="AP82" s="359"/>
      <c r="AQ82" s="359"/>
    </row>
    <row r="83" spans="19:43" ht="39" customHeight="1">
      <c r="S83" s="359"/>
      <c r="T83" s="359"/>
      <c r="U83" s="359"/>
      <c r="AK83" s="359"/>
      <c r="AL83" s="359"/>
      <c r="AM83" s="359"/>
      <c r="AO83" s="359"/>
      <c r="AP83" s="359"/>
      <c r="AQ83" s="359"/>
    </row>
    <row r="84" spans="19:43" ht="39" customHeight="1">
      <c r="S84" s="359"/>
      <c r="T84" s="359"/>
      <c r="U84" s="359"/>
      <c r="AK84" s="359"/>
      <c r="AL84" s="359"/>
      <c r="AM84" s="359"/>
      <c r="AO84" s="359"/>
      <c r="AP84" s="359"/>
      <c r="AQ84" s="359"/>
    </row>
    <row r="85" spans="19:43" ht="39" customHeight="1">
      <c r="S85" s="359"/>
      <c r="T85" s="359"/>
      <c r="U85" s="359"/>
      <c r="AK85" s="359"/>
      <c r="AL85" s="359"/>
      <c r="AM85" s="359"/>
      <c r="AO85" s="359"/>
      <c r="AP85" s="359"/>
      <c r="AQ85" s="359"/>
    </row>
    <row r="86" spans="41:43" ht="39" customHeight="1">
      <c r="AO86" s="359"/>
      <c r="AP86" s="359"/>
      <c r="AQ86" s="359"/>
    </row>
    <row r="87" spans="41:43" ht="39" customHeight="1">
      <c r="AO87" s="359"/>
      <c r="AP87" s="359"/>
      <c r="AQ87" s="359"/>
    </row>
    <row r="88" spans="41:43" ht="39" customHeight="1">
      <c r="AO88" s="359"/>
      <c r="AP88" s="359"/>
      <c r="AQ88" s="359"/>
    </row>
    <row r="89" spans="41:43" ht="39" customHeight="1">
      <c r="AO89" s="359"/>
      <c r="AP89" s="359"/>
      <c r="AQ89" s="359"/>
    </row>
    <row r="90" spans="41:43" ht="39" customHeight="1">
      <c r="AO90" s="359"/>
      <c r="AP90" s="359"/>
      <c r="AQ90" s="359"/>
    </row>
    <row r="91" spans="41:43" ht="39" customHeight="1">
      <c r="AO91" s="359"/>
      <c r="AP91" s="359"/>
      <c r="AQ91" s="359"/>
    </row>
  </sheetData>
  <sheetProtection/>
  <mergeCells count="42">
    <mergeCell ref="S72:U79"/>
    <mergeCell ref="AK72:AM85"/>
    <mergeCell ref="AO72:AQ91"/>
    <mergeCell ref="S81:U85"/>
    <mergeCell ref="S27:U34"/>
    <mergeCell ref="BC30:BE37"/>
    <mergeCell ref="AK32:AM36"/>
    <mergeCell ref="S36:U40"/>
    <mergeCell ref="AK38:AM45"/>
    <mergeCell ref="BC39:BE46"/>
    <mergeCell ref="S42:U49"/>
    <mergeCell ref="AK47:AM54"/>
    <mergeCell ref="BC48:BE55"/>
    <mergeCell ref="S51:U55"/>
    <mergeCell ref="A23:B23"/>
    <mergeCell ref="N23:O23"/>
    <mergeCell ref="A24:B24"/>
    <mergeCell ref="N24:O24"/>
    <mergeCell ref="A21:B21"/>
    <mergeCell ref="N21:O21"/>
    <mergeCell ref="A22:B22"/>
    <mergeCell ref="N22:O22"/>
    <mergeCell ref="B18:C18"/>
    <mergeCell ref="D19:O19"/>
    <mergeCell ref="A20:B20"/>
    <mergeCell ref="N20:O20"/>
    <mergeCell ref="A14:B14"/>
    <mergeCell ref="B15:C15"/>
    <mergeCell ref="B16:C16"/>
    <mergeCell ref="B17:C17"/>
    <mergeCell ref="B9:C9"/>
    <mergeCell ref="B10:C10"/>
    <mergeCell ref="B11:C11"/>
    <mergeCell ref="B12:C12"/>
    <mergeCell ref="B4:C4"/>
    <mergeCell ref="B5:C5"/>
    <mergeCell ref="B6:C6"/>
    <mergeCell ref="A8:B8"/>
    <mergeCell ref="A1:B1"/>
    <mergeCell ref="C1:D1"/>
    <mergeCell ref="A2:B2"/>
    <mergeCell ref="B3:C3"/>
  </mergeCells>
  <conditionalFormatting sqref="F2:F6 C2:C6 C8:C18 F8:F18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E91"/>
  <sheetViews>
    <sheetView view="pageBreakPreview" zoomScale="75" zoomScaleSheetLayoutView="75" workbookViewId="0" topLeftCell="A1">
      <selection activeCell="U6" sqref="U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3" width="10.625" style="22" hidden="1" customWidth="1"/>
    <col min="14" max="16" width="5.625" style="22" customWidth="1"/>
    <col min="17" max="17" width="10.625" style="22" customWidth="1"/>
    <col min="18" max="18" width="5.625" style="22" customWidth="1"/>
    <col min="19" max="20" width="7.00390625" style="22" customWidth="1"/>
    <col min="21" max="21" width="5.625" style="22" customWidth="1"/>
    <col min="22" max="22" width="7.125" style="23" customWidth="1"/>
    <col min="23" max="24" width="5.625" style="22" customWidth="1"/>
    <col min="25" max="16384" width="9.00390625" style="22" customWidth="1"/>
  </cols>
  <sheetData>
    <row r="1" spans="1:24" s="1" customFormat="1" ht="39" customHeight="1" thickBot="1">
      <c r="A1" s="325" t="s">
        <v>1</v>
      </c>
      <c r="B1" s="325"/>
      <c r="C1" s="325" t="s">
        <v>8</v>
      </c>
      <c r="D1" s="325"/>
      <c r="E1" s="20" t="s">
        <v>344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3"/>
      <c r="W1" s="22"/>
      <c r="X1" s="22"/>
    </row>
    <row r="2" spans="1:22" ht="39" customHeight="1" thickBot="1">
      <c r="A2" s="363" t="s">
        <v>215</v>
      </c>
      <c r="B2" s="324"/>
      <c r="C2" s="121" t="s">
        <v>265</v>
      </c>
      <c r="D2" s="45" t="str">
        <f>IF(B3="","",B3)</f>
        <v>鶴翔</v>
      </c>
      <c r="E2" s="46" t="str">
        <f>IF(B4="","",B4)</f>
        <v>観音寺総合</v>
      </c>
      <c r="F2" s="46" t="str">
        <f>IF(B5="","",B5)</f>
        <v>一条</v>
      </c>
      <c r="G2" s="45" t="str">
        <f>IF(B6="","",B6)</f>
        <v>常翔学園</v>
      </c>
      <c r="H2" s="196" t="s">
        <v>9</v>
      </c>
      <c r="I2" s="51" t="s">
        <v>10</v>
      </c>
      <c r="J2" s="198"/>
      <c r="K2" s="198"/>
      <c r="L2" s="198"/>
      <c r="M2" s="198"/>
      <c r="N2" s="198" t="s">
        <v>15</v>
      </c>
      <c r="O2" s="264"/>
      <c r="P2" s="23"/>
      <c r="V2" s="22"/>
    </row>
    <row r="3" spans="1:22" ht="39" customHeight="1">
      <c r="A3" s="188" t="s">
        <v>206</v>
      </c>
      <c r="B3" s="330" t="str">
        <f>IF('決勝ﾘｰｸﾞ順位'!J5="","",'決勝ﾘｰｸﾞ順位'!J5)</f>
        <v>鶴翔</v>
      </c>
      <c r="C3" s="331"/>
      <c r="D3" s="157"/>
      <c r="E3" s="75" t="s">
        <v>341</v>
      </c>
      <c r="F3" s="229" t="s">
        <v>341</v>
      </c>
      <c r="G3" s="66" t="s">
        <v>389</v>
      </c>
      <c r="H3" s="197" t="str">
        <f>IF(SUM(J3:K3)=0,"/",L3+J3&amp;"/"&amp;M3+K3)</f>
        <v>2/1</v>
      </c>
      <c r="I3" s="30">
        <f>IF(SUM(J3:M3)=0,"",L3*2+K3+J3*2)</f>
        <v>5</v>
      </c>
      <c r="J3" s="246">
        <f>IF(LEFT(D3,1)="3",1,0)++IF(LEFT(E3,1)="3",1,0)+IF(LEFT(F3,1)="3",1,0)+IF(LEFT(G3,1)="3",1,0)</f>
        <v>2</v>
      </c>
      <c r="K3" s="246">
        <f>IF(RIGHT(G3,1)="3",1,0)+IF(RIGHT(D3,1)="3",1,0)+IF(RIGHT(E3,1)="3",1,0)+IF(RIGHT(F3,1)="3",1,0)</f>
        <v>1</v>
      </c>
      <c r="L3" s="246">
        <f>IF(LEFT(G3,1)="W",1,0)+IF(LEFT(D3,1)="W",1,0)+IF(LEFT(E3,1)="W",1,0)+IF(LEFT(F3,1)="W",1,0)</f>
        <v>0</v>
      </c>
      <c r="M3" s="246">
        <f>IF(LEFT(G3,1)="L",1,0)+IF(LEFT(D3,1)="L",1,0)+IF(LEFT(E3,1)="L",1,0)+IF(LEFT(F3,1)="L",1,0)</f>
        <v>0</v>
      </c>
      <c r="N3" s="53">
        <f>IF(SUM(J3:M3)=0,"",RANK(I3,$I$3:$I$6,0))</f>
        <v>1</v>
      </c>
      <c r="O3" s="265"/>
      <c r="P3" s="185" t="str">
        <f>B3</f>
        <v>鶴翔</v>
      </c>
      <c r="V3" s="22"/>
    </row>
    <row r="4" spans="1:22" ht="39" customHeight="1">
      <c r="A4" s="205" t="s">
        <v>207</v>
      </c>
      <c r="B4" s="330" t="str">
        <f>IF('決勝ﾘｰｸﾞ順位'!J6="","",'決勝ﾘｰｸﾞ順位'!J6)</f>
        <v>観音寺総合</v>
      </c>
      <c r="C4" s="331"/>
      <c r="D4" s="162" t="str">
        <f>IF(LEFT(E3,1)="W","L W/O",IF(LEFT(E3,1)="L","W W/O",IF(E3="-","-",RIGHT(E3,1)&amp;"-"&amp;LEFT(E3,1))))</f>
        <v>1-3</v>
      </c>
      <c r="E4" s="34"/>
      <c r="F4" s="230" t="s">
        <v>390</v>
      </c>
      <c r="G4" s="158" t="s">
        <v>343</v>
      </c>
      <c r="H4" s="194" t="str">
        <f>IF(SUM(J4:K4)=0,"/",L4+J4&amp;"/"&amp;M4+K4)</f>
        <v>1/2</v>
      </c>
      <c r="I4" s="35">
        <f>IF(SUM(J4:M4)=0,"",L4*2+K4+J4*2)</f>
        <v>4</v>
      </c>
      <c r="J4" s="247">
        <f>IF(LEFT(D4,1)="3",1,0)++IF(LEFT(E4,1)="3",1,0)+IF(LEFT(F4,1)="3",1,0)+IF(LEFT(G4,1)="3",1,0)</f>
        <v>1</v>
      </c>
      <c r="K4" s="247">
        <f>IF(RIGHT(G4,1)="3",1,0)+IF(RIGHT(D4,1)="3",1,0)+IF(RIGHT(E4,1)="3",1,0)+IF(RIGHT(F4,1)="3",1,0)</f>
        <v>2</v>
      </c>
      <c r="L4" s="247">
        <f>IF(LEFT(G4,1)="W",1,0)+IF(LEFT(D4,1)="W",1,0)+IF(LEFT(E4,1)="W",1,0)+IF(LEFT(F4,1)="W",1,0)</f>
        <v>0</v>
      </c>
      <c r="M4" s="247">
        <f>IF(LEFT(G4,1)="L",1,0)+IF(LEFT(D4,1)="L",1,0)+IF(LEFT(E4,1)="L",1,0)+IF(LEFT(F4,1)="L",1,0)</f>
        <v>0</v>
      </c>
      <c r="N4" s="55">
        <f>IF(SUM(J4:M4)=0,"",RANK(I4,$I$3:$I$6,0))</f>
        <v>3</v>
      </c>
      <c r="O4" s="265"/>
      <c r="P4" s="185" t="str">
        <f>B4</f>
        <v>観音寺総合</v>
      </c>
      <c r="V4" s="22"/>
    </row>
    <row r="5" spans="1:22" ht="39" customHeight="1">
      <c r="A5" s="68" t="s">
        <v>178</v>
      </c>
      <c r="B5" s="315" t="str">
        <f>IF('決勝ﾘｰｸﾞ順位'!K5="","",'決勝ﾘｰｸﾞ順位'!K5)</f>
        <v>一条</v>
      </c>
      <c r="C5" s="316"/>
      <c r="D5" s="159" t="str">
        <f>IF(LEFT(F3,1)="W","L W/O",IF(LEFT(F3,1)="L","W W/O",IF(F3="-","-",RIGHT(F3,1)&amp;"-"&amp;LEFT(F3,1))))</f>
        <v>1-3</v>
      </c>
      <c r="E5" s="231" t="str">
        <f>IF(LEFT(F4,1)="W","L W/O",IF(LEFT(F4,1)="L","W W/O",IF(F4="-","-",RIGHT(F4,1)&amp;"-"&amp;LEFT(F4,1))))</f>
        <v>3-2</v>
      </c>
      <c r="F5" s="69"/>
      <c r="G5" s="232" t="s">
        <v>342</v>
      </c>
      <c r="H5" s="194" t="str">
        <f>IF(SUM(J5:K5)=0,"/",L5+J5&amp;"/"&amp;M5+K5)</f>
        <v>2/1</v>
      </c>
      <c r="I5" s="71">
        <f>IF(SUM(J5:M5)=0,"",L5*2+K5+J5*2)</f>
        <v>5</v>
      </c>
      <c r="J5" s="248">
        <f>IF(LEFT(D5,1)="3",1,0)++IF(LEFT(E5,1)="3",1,0)+IF(LEFT(F5,1)="3",1,0)+IF(LEFT(G5,1)="3",1,0)</f>
        <v>2</v>
      </c>
      <c r="K5" s="248">
        <f>IF(RIGHT(G5,1)="3",1,0)+IF(RIGHT(D5,1)="3",1,0)+IF(RIGHT(E5,1)="3",1,0)+IF(RIGHT(F5,1)="3",1,0)</f>
        <v>1</v>
      </c>
      <c r="L5" s="248">
        <f>IF(LEFT(G5,1)="W",1,0)+IF(LEFT(D5,1)="W",1,0)+IF(LEFT(E5,1)="W",1,0)+IF(LEFT(F5,1)="W",1,0)</f>
        <v>0</v>
      </c>
      <c r="M5" s="248">
        <f>IF(LEFT(G5,1)="L",1,0)+IF(LEFT(D5,1)="L",1,0)+IF(LEFT(E5,1)="L",1,0)+IF(LEFT(F5,1)="L",1,0)</f>
        <v>0</v>
      </c>
      <c r="N5" s="74">
        <v>2</v>
      </c>
      <c r="O5" s="265"/>
      <c r="P5" s="185" t="str">
        <f>B5</f>
        <v>一条</v>
      </c>
      <c r="V5" s="22"/>
    </row>
    <row r="6" spans="1:22" ht="39" customHeight="1" thickBot="1">
      <c r="A6" s="56" t="s">
        <v>179</v>
      </c>
      <c r="B6" s="356" t="str">
        <f>IF('決勝ﾘｰｸﾞ順位'!K6="","",'決勝ﾘｰｸﾞ順位'!K6)</f>
        <v>常翔学園</v>
      </c>
      <c r="C6" s="357"/>
      <c r="D6" s="151" t="str">
        <f>IF(LEFT(G3,1)="W","L W/O",IF(LEFT(G3,1)="L","W W/O",IF(G3="-","-",RIGHT(G3,1)&amp;"-"&amp;LEFT(G3,1))))</f>
        <v>3-1</v>
      </c>
      <c r="E6" s="151" t="str">
        <f>IF(LEFT(G4,1)="W","L W/O",IF(LEFT(G4,1)="L","W W/O",IF(G4="-","-",RIGHT(G4,1)&amp;"-"&amp;LEFT(G4,1))))</f>
        <v>0-3</v>
      </c>
      <c r="F6" s="233" t="str">
        <f>IF(LEFT(G5,1)="W","L W/O",IF(LEFT(G5,1)="L","W W/O",IF(G5="-","-",RIGHT(G5,1)&amp;"-"&amp;LEFT(G5,1))))</f>
        <v>2-3</v>
      </c>
      <c r="G6" s="57"/>
      <c r="H6" s="195" t="str">
        <f>IF(SUM(J6:K6)=0,"/",L6+J6&amp;"/"&amp;M6+K6)</f>
        <v>1/2</v>
      </c>
      <c r="I6" s="202">
        <f>IF(SUM(J6:M6)=0,"",L6*2+K6+J6*2)</f>
        <v>4</v>
      </c>
      <c r="J6" s="249">
        <f>IF(LEFT(D6,1)="3",1,0)++IF(LEFT(E6,1)="3",1,0)+IF(LEFT(F6,1)="3",1,0)+IF(LEFT(G6,1)="3",1,0)</f>
        <v>1</v>
      </c>
      <c r="K6" s="249">
        <f>IF(RIGHT(G6,1)="3",1,0)+IF(RIGHT(D6,1)="3",1,0)+IF(RIGHT(E6,1)="3",1,0)+IF(RIGHT(F6,1)="3",1,0)</f>
        <v>2</v>
      </c>
      <c r="L6" s="249">
        <f>IF(LEFT(G6,1)="W",1,0)+IF(LEFT(D6,1)="W",1,0)+IF(LEFT(E6,1)="W",1,0)+IF(LEFT(F6,1)="W",1,0)</f>
        <v>0</v>
      </c>
      <c r="M6" s="249">
        <f>IF(LEFT(G6,1)="L",1,0)+IF(LEFT(D6,1)="L",1,0)+IF(LEFT(E6,1)="L",1,0)+IF(LEFT(F6,1)="L",1,0)</f>
        <v>0</v>
      </c>
      <c r="N6" s="203">
        <v>4</v>
      </c>
      <c r="O6" s="265"/>
      <c r="P6" s="185" t="str">
        <f>B6</f>
        <v>常翔学園</v>
      </c>
      <c r="V6" s="22"/>
    </row>
    <row r="7" spans="1:22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5"/>
      <c r="P7" s="185"/>
      <c r="V7" s="22"/>
    </row>
    <row r="8" spans="1:22" ht="39" customHeight="1" thickBot="1">
      <c r="A8" s="363" t="s">
        <v>216</v>
      </c>
      <c r="B8" s="324"/>
      <c r="C8" s="121" t="s">
        <v>266</v>
      </c>
      <c r="D8" s="45" t="str">
        <f>IF(B9="","",B9)</f>
        <v>青谷</v>
      </c>
      <c r="E8" s="46" t="str">
        <f>IF(B10="","",B10)</f>
        <v>善通寺第一</v>
      </c>
      <c r="F8" s="46" t="str">
        <f>IF(B11="","",B11)</f>
        <v>南風原Ｂ</v>
      </c>
      <c r="G8" s="45" t="str">
        <f>IF(B12="","",B12)</f>
        <v>香芝</v>
      </c>
      <c r="H8" s="196" t="s">
        <v>9</v>
      </c>
      <c r="I8" s="48" t="s">
        <v>10</v>
      </c>
      <c r="J8" s="245"/>
      <c r="K8" s="245"/>
      <c r="L8" s="245"/>
      <c r="M8" s="245"/>
      <c r="N8" s="51" t="s">
        <v>15</v>
      </c>
      <c r="O8" s="265"/>
      <c r="P8" s="185"/>
      <c r="V8" s="22"/>
    </row>
    <row r="9" spans="1:22" ht="39" customHeight="1">
      <c r="A9" s="188" t="s">
        <v>208</v>
      </c>
      <c r="B9" s="330" t="str">
        <f>IF('決勝ﾘｰｸﾞ順位'!J7="","",'決勝ﾘｰｸﾞ順位'!J7)</f>
        <v>青谷</v>
      </c>
      <c r="C9" s="331"/>
      <c r="D9" s="157"/>
      <c r="E9" s="75" t="s">
        <v>342</v>
      </c>
      <c r="F9" s="229" t="s">
        <v>341</v>
      </c>
      <c r="G9" s="66" t="s">
        <v>341</v>
      </c>
      <c r="H9" s="197" t="str">
        <f>IF(SUM(J9:K9)=0,"/",L9+J9&amp;"/"&amp;M9+K9)</f>
        <v>3/0</v>
      </c>
      <c r="I9" s="30">
        <f>IF(SUM(J9:M9)=0,"",L9*2+K9+J9*2)</f>
        <v>6</v>
      </c>
      <c r="J9" s="246">
        <f>IF(LEFT(D9,1)="3",1,0)++IF(LEFT(E9,1)="3",1,0)+IF(LEFT(F9,1)="3",1,0)+IF(LEFT(G9,1)="3",1,0)</f>
        <v>3</v>
      </c>
      <c r="K9" s="246">
        <f>IF(RIGHT(G9,1)="3",1,0)+IF(RIGHT(D9,1)="3",1,0)+IF(RIGHT(E9,1)="3",1,0)+IF(RIGHT(F9,1)="3",1,0)</f>
        <v>0</v>
      </c>
      <c r="L9" s="246">
        <f>IF(LEFT(G9,1)="W",1,0)+IF(LEFT(D9,1)="W",1,0)+IF(LEFT(E9,1)="W",1,0)+IF(LEFT(F9,1)="W",1,0)</f>
        <v>0</v>
      </c>
      <c r="M9" s="246">
        <f>IF(LEFT(G9,1)="L",1,0)+IF(LEFT(D9,1)="L",1,0)+IF(LEFT(E9,1)="L",1,0)+IF(LEFT(F9,1)="L",1,0)</f>
        <v>0</v>
      </c>
      <c r="N9" s="53">
        <f>IF(SUM(J9:M9)=0,"",RANK(I9,$I$9:$I$12,0))</f>
        <v>1</v>
      </c>
      <c r="O9" s="265"/>
      <c r="P9" s="185" t="str">
        <f>B9</f>
        <v>青谷</v>
      </c>
      <c r="V9" s="22"/>
    </row>
    <row r="10" spans="1:22" ht="39" customHeight="1">
      <c r="A10" s="205" t="s">
        <v>181</v>
      </c>
      <c r="B10" s="330" t="str">
        <f>IF('決勝ﾘｰｸﾞ順位'!J8="","",'決勝ﾘｰｸﾞ順位'!J8)</f>
        <v>善通寺第一</v>
      </c>
      <c r="C10" s="331"/>
      <c r="D10" s="162" t="str">
        <f>IF(LEFT(E9,1)="W","L W/O",IF(LEFT(E9,1)="L","W W/O",IF(E9="-","-",RIGHT(E9,1)&amp;"-"&amp;LEFT(E9,1))))</f>
        <v>2-3</v>
      </c>
      <c r="E10" s="34"/>
      <c r="F10" s="230" t="s">
        <v>342</v>
      </c>
      <c r="G10" s="158" t="s">
        <v>391</v>
      </c>
      <c r="H10" s="194" t="str">
        <f>IF(SUM(J10:K10)=0,"/",L10+J10&amp;"/"&amp;M10+K10)</f>
        <v>2/1</v>
      </c>
      <c r="I10" s="35">
        <f>IF(SUM(J10:M10)=0,"",L10*2+K10+J10*2)</f>
        <v>5</v>
      </c>
      <c r="J10" s="247">
        <f>IF(LEFT(D10,1)="3",1,0)++IF(LEFT(E10,1)="3",1,0)+IF(LEFT(F10,1)="3",1,0)+IF(LEFT(G10,1)="3",1,0)</f>
        <v>2</v>
      </c>
      <c r="K10" s="247">
        <f>IF(RIGHT(G10,1)="3",1,0)+IF(RIGHT(D10,1)="3",1,0)+IF(RIGHT(E10,1)="3",1,0)+IF(RIGHT(F10,1)="3",1,0)</f>
        <v>1</v>
      </c>
      <c r="L10" s="247">
        <f>IF(LEFT(G10,1)="W",1,0)+IF(LEFT(D10,1)="W",1,0)+IF(LEFT(E10,1)="W",1,0)+IF(LEFT(F10,1)="W",1,0)</f>
        <v>0</v>
      </c>
      <c r="M10" s="247">
        <f>IF(LEFT(G10,1)="L",1,0)+IF(LEFT(D10,1)="L",1,0)+IF(LEFT(E10,1)="L",1,0)+IF(LEFT(F10,1)="L",1,0)</f>
        <v>0</v>
      </c>
      <c r="N10" s="55">
        <f>IF(SUM(J10:M10)=0,"",RANK(I10,$I$9:$I$12,0))</f>
        <v>2</v>
      </c>
      <c r="O10" s="265"/>
      <c r="P10" s="185" t="str">
        <f>B10</f>
        <v>善通寺第一</v>
      </c>
      <c r="V10" s="22"/>
    </row>
    <row r="11" spans="1:22" ht="39" customHeight="1">
      <c r="A11" s="68" t="s">
        <v>209</v>
      </c>
      <c r="B11" s="315" t="str">
        <f>IF('決勝ﾘｰｸﾞ順位'!K7="","",'決勝ﾘｰｸﾞ順位'!K7)</f>
        <v>南風原Ｂ</v>
      </c>
      <c r="C11" s="316"/>
      <c r="D11" s="159" t="str">
        <f>IF(LEFT(F9,1)="W","L W/O",IF(LEFT(F9,1)="L","W W/O",IF(F9="-","-",RIGHT(F9,1)&amp;"-"&amp;LEFT(F9,1))))</f>
        <v>1-3</v>
      </c>
      <c r="E11" s="231" t="str">
        <f>IF(LEFT(F10,1)="W","L W/O",IF(LEFT(F10,1)="L","W W/O",IF(F10="-","-",RIGHT(F10,1)&amp;"-"&amp;LEFT(F10,1))))</f>
        <v>2-3</v>
      </c>
      <c r="F11" s="69"/>
      <c r="G11" s="232" t="s">
        <v>342</v>
      </c>
      <c r="H11" s="194" t="str">
        <f>IF(SUM(J11:K11)=0,"/",L11+J11&amp;"/"&amp;M11+K11)</f>
        <v>1/2</v>
      </c>
      <c r="I11" s="71">
        <f>IF(SUM(J11:M11)=0,"",L11*2+K11+J11*2)</f>
        <v>4</v>
      </c>
      <c r="J11" s="248">
        <f>IF(LEFT(D11,1)="3",1,0)++IF(LEFT(E11,1)="3",1,0)+IF(LEFT(F11,1)="3",1,0)+IF(LEFT(G11,1)="3",1,0)</f>
        <v>1</v>
      </c>
      <c r="K11" s="248">
        <f>IF(RIGHT(G11,1)="3",1,0)+IF(RIGHT(D11,1)="3",1,0)+IF(RIGHT(E11,1)="3",1,0)+IF(RIGHT(F11,1)="3",1,0)</f>
        <v>2</v>
      </c>
      <c r="L11" s="248">
        <f>IF(LEFT(G11,1)="W",1,0)+IF(LEFT(D11,1)="W",1,0)+IF(LEFT(E11,1)="W",1,0)+IF(LEFT(F11,1)="W",1,0)</f>
        <v>0</v>
      </c>
      <c r="M11" s="248">
        <f>IF(LEFT(G11,1)="L",1,0)+IF(LEFT(D11,1)="L",1,0)+IF(LEFT(E11,1)="L",1,0)+IF(LEFT(F11,1)="L",1,0)</f>
        <v>0</v>
      </c>
      <c r="N11" s="74">
        <f>IF(SUM(J11:M11)=0,"",RANK(I11,$I$9:$I$12,0))</f>
        <v>3</v>
      </c>
      <c r="O11" s="265"/>
      <c r="P11" s="185" t="str">
        <f>B11</f>
        <v>南風原Ｂ</v>
      </c>
      <c r="V11" s="22"/>
    </row>
    <row r="12" spans="1:22" ht="39" customHeight="1" thickBot="1">
      <c r="A12" s="56" t="s">
        <v>210</v>
      </c>
      <c r="B12" s="356" t="str">
        <f>IF('決勝ﾘｰｸﾞ順位'!K8="","",'決勝ﾘｰｸﾞ順位'!K8)</f>
        <v>香芝</v>
      </c>
      <c r="C12" s="357"/>
      <c r="D12" s="151" t="str">
        <f>IF(LEFT(G9,1)="W","L W/O",IF(LEFT(G9,1)="L","W W/O",IF(G9="-","-",RIGHT(G9,1)&amp;"-"&amp;LEFT(G9,1))))</f>
        <v>1-3</v>
      </c>
      <c r="E12" s="151" t="str">
        <f>IF(LEFT(G10,1)="W","L W/O",IF(LEFT(G10,1)="L","W W/O",IF(G10="-","-",RIGHT(G10,1)&amp;"-"&amp;LEFT(G10,1))))</f>
        <v>1-3</v>
      </c>
      <c r="F12" s="233" t="str">
        <f>IF(LEFT(G11,1)="W","L W/O",IF(LEFT(G11,1)="L","W W/O",IF(G11="-","-",RIGHT(G11,1)&amp;"-"&amp;LEFT(G11,1))))</f>
        <v>2-3</v>
      </c>
      <c r="G12" s="57"/>
      <c r="H12" s="195" t="str">
        <f>IF(SUM(J12:K12)=0,"/",L12+J12&amp;"/"&amp;M12+K12)</f>
        <v>0/3</v>
      </c>
      <c r="I12" s="202">
        <f>IF(SUM(J12:M12)=0,"",L12*2+K12+J12*2)</f>
        <v>3</v>
      </c>
      <c r="J12" s="249">
        <f>IF(LEFT(D12,1)="3",1,0)++IF(LEFT(E12,1)="3",1,0)+IF(LEFT(F12,1)="3",1,0)+IF(LEFT(G12,1)="3",1,0)</f>
        <v>0</v>
      </c>
      <c r="K12" s="249">
        <f>IF(RIGHT(G12,1)="3",1,0)+IF(RIGHT(D12,1)="3",1,0)+IF(RIGHT(E12,1)="3",1,0)+IF(RIGHT(F12,1)="3",1,0)</f>
        <v>3</v>
      </c>
      <c r="L12" s="249">
        <f>IF(LEFT(G12,1)="W",1,0)+IF(LEFT(D12,1)="W",1,0)+IF(LEFT(E12,1)="W",1,0)+IF(LEFT(F12,1)="W",1,0)</f>
        <v>0</v>
      </c>
      <c r="M12" s="249">
        <f>IF(LEFT(G12,1)="L",1,0)+IF(LEFT(D12,1)="L",1,0)+IF(LEFT(E12,1)="L",1,0)+IF(LEFT(F12,1)="L",1,0)</f>
        <v>0</v>
      </c>
      <c r="N12" s="203">
        <f>IF(SUM(J12:M12)=0,"",RANK(I12,$I$9:$I$12,0))</f>
        <v>4</v>
      </c>
      <c r="O12" s="265"/>
      <c r="P12" s="185" t="str">
        <f>B12</f>
        <v>香芝</v>
      </c>
      <c r="V12" s="22"/>
    </row>
    <row r="13" spans="1:16" s="26" customFormat="1" ht="22.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265"/>
      <c r="P13" s="186"/>
    </row>
    <row r="14" spans="1:22" ht="39" customHeight="1" thickBot="1">
      <c r="A14" s="363" t="s">
        <v>217</v>
      </c>
      <c r="B14" s="324"/>
      <c r="C14" s="121" t="s">
        <v>267</v>
      </c>
      <c r="D14" s="45" t="str">
        <f>IF(B15="","",B15)</f>
        <v>高田商業Ｂ</v>
      </c>
      <c r="E14" s="46" t="str">
        <f>IF(B16="","",B16)</f>
        <v>高瀬</v>
      </c>
      <c r="F14" s="46" t="str">
        <f>IF(B17="","",B17)</f>
        <v>富岡西</v>
      </c>
      <c r="G14" s="45" t="str">
        <f>IF(B18="","",B18)</f>
        <v>高専詫間</v>
      </c>
      <c r="H14" s="196" t="s">
        <v>9</v>
      </c>
      <c r="I14" s="48" t="s">
        <v>10</v>
      </c>
      <c r="J14" s="245"/>
      <c r="K14" s="245"/>
      <c r="L14" s="245"/>
      <c r="M14" s="245"/>
      <c r="N14" s="51" t="s">
        <v>15</v>
      </c>
      <c r="O14" s="265"/>
      <c r="P14" s="185"/>
      <c r="V14" s="22"/>
    </row>
    <row r="15" spans="1:22" ht="39" customHeight="1">
      <c r="A15" s="188" t="s">
        <v>211</v>
      </c>
      <c r="B15" s="330" t="str">
        <f>IF('決勝ﾘｰｸﾞ順位'!J9="","",'決勝ﾘｰｸﾞ順位'!J9)</f>
        <v>高田商業Ｂ</v>
      </c>
      <c r="C15" s="331"/>
      <c r="D15" s="157"/>
      <c r="E15" s="75" t="s">
        <v>343</v>
      </c>
      <c r="F15" s="229" t="s">
        <v>393</v>
      </c>
      <c r="G15" s="66" t="s">
        <v>341</v>
      </c>
      <c r="H15" s="197" t="str">
        <f>IF(SUM(J15:K15)=0,"/",L15+J15&amp;"/"&amp;M15+K15)</f>
        <v>2/1</v>
      </c>
      <c r="I15" s="30">
        <f>IF(SUM(J15:M15)=0,"",L15*2+K15+J15*2)</f>
        <v>5</v>
      </c>
      <c r="J15" s="246">
        <f>IF(LEFT(D15,1)="3",1,0)++IF(LEFT(E15,1)="3",1,0)+IF(LEFT(F15,1)="3",1,0)+IF(LEFT(G15,1)="3",1,0)</f>
        <v>2</v>
      </c>
      <c r="K15" s="246">
        <f>IF(RIGHT(G15,1)="3",1,0)+IF(RIGHT(D15,1)="3",1,0)+IF(RIGHT(E15,1)="3",1,0)+IF(RIGHT(F15,1)="3",1,0)</f>
        <v>1</v>
      </c>
      <c r="L15" s="246">
        <f>IF(LEFT(G15,1)="W",1,0)+IF(LEFT(D15,1)="W",1,0)+IF(LEFT(E15,1)="W",1,0)+IF(LEFT(F15,1)="W",1,0)</f>
        <v>0</v>
      </c>
      <c r="M15" s="246">
        <f>IF(LEFT(G15,1)="L",1,0)+IF(LEFT(D15,1)="L",1,0)+IF(LEFT(E15,1)="L",1,0)+IF(LEFT(F15,1)="L",1,0)</f>
        <v>0</v>
      </c>
      <c r="N15" s="53">
        <f>IF(SUM(J15:M15)=0,"",RANK(I15,$I$15:$I$18,0))</f>
        <v>2</v>
      </c>
      <c r="O15" s="265"/>
      <c r="P15" s="185" t="str">
        <f>B15</f>
        <v>高田商業Ｂ</v>
      </c>
      <c r="V15" s="22"/>
    </row>
    <row r="16" spans="1:22" ht="39" customHeight="1">
      <c r="A16" s="205" t="s">
        <v>212</v>
      </c>
      <c r="B16" s="330" t="str">
        <f>IF('決勝ﾘｰｸﾞ順位'!J10="","",'決勝ﾘｰｸﾞ順位'!J10)</f>
        <v>高瀬</v>
      </c>
      <c r="C16" s="331"/>
      <c r="D16" s="162" t="str">
        <f>IF(LEFT(E15,1)="W","L W/O",IF(LEFT(E15,1)="L","W W/O",IF(E15="-","-",RIGHT(E15,1)&amp;"-"&amp;LEFT(E15,1))))</f>
        <v>0-3</v>
      </c>
      <c r="E16" s="34"/>
      <c r="F16" s="230" t="s">
        <v>346</v>
      </c>
      <c r="G16" s="158" t="s">
        <v>388</v>
      </c>
      <c r="H16" s="194" t="str">
        <f>IF(SUM(J16:K16)=0,"/",L16+J16&amp;"/"&amp;M16+K16)</f>
        <v>0/3</v>
      </c>
      <c r="I16" s="35">
        <f>IF(SUM(J16:M16)=0,"",L16*2+K16+J16*2)</f>
        <v>3</v>
      </c>
      <c r="J16" s="247">
        <f>IF(LEFT(D16,1)="3",1,0)++IF(LEFT(E16,1)="3",1,0)+IF(LEFT(F16,1)="3",1,0)+IF(LEFT(G16,1)="3",1,0)</f>
        <v>0</v>
      </c>
      <c r="K16" s="247">
        <f>IF(RIGHT(G16,1)="3",1,0)+IF(RIGHT(D16,1)="3",1,0)+IF(RIGHT(E16,1)="3",1,0)+IF(RIGHT(F16,1)="3",1,0)</f>
        <v>3</v>
      </c>
      <c r="L16" s="247">
        <f>IF(LEFT(G16,1)="W",1,0)+IF(LEFT(D16,1)="W",1,0)+IF(LEFT(E16,1)="W",1,0)+IF(LEFT(F16,1)="W",1,0)</f>
        <v>0</v>
      </c>
      <c r="M16" s="247">
        <f>IF(LEFT(G16,1)="L",1,0)+IF(LEFT(D16,1)="L",1,0)+IF(LEFT(E16,1)="L",1,0)+IF(LEFT(F16,1)="L",1,0)</f>
        <v>0</v>
      </c>
      <c r="N16" s="55">
        <f>IF(SUM(J16:M16)=0,"",RANK(I16,$I$15:$I$18,0))</f>
        <v>4</v>
      </c>
      <c r="O16" s="265"/>
      <c r="P16" s="185" t="str">
        <f>B16</f>
        <v>高瀬</v>
      </c>
      <c r="V16" s="22"/>
    </row>
    <row r="17" spans="1:22" ht="39" customHeight="1">
      <c r="A17" s="68" t="s">
        <v>213</v>
      </c>
      <c r="B17" s="315" t="str">
        <f>IF('決勝ﾘｰｸﾞ順位'!K9="","",'決勝ﾘｰｸﾞ順位'!K9)</f>
        <v>富岡西</v>
      </c>
      <c r="C17" s="316"/>
      <c r="D17" s="159" t="str">
        <f>IF(LEFT(F15,1)="W","L W/O",IF(LEFT(F15,1)="L","W W/O",IF(F15="-","-",RIGHT(F15,1)&amp;"-"&amp;LEFT(F15,1))))</f>
        <v>3-0</v>
      </c>
      <c r="E17" s="231" t="str">
        <f>IF(LEFT(F16,1)="W","L W/O",IF(LEFT(F16,1)="L","W W/O",IF(F16="-","-",RIGHT(F16,1)&amp;"-"&amp;LEFT(F16,1))))</f>
        <v>3-1</v>
      </c>
      <c r="F17" s="69"/>
      <c r="G17" s="232" t="s">
        <v>343</v>
      </c>
      <c r="H17" s="194" t="str">
        <f>IF(SUM(J17:K17)=0,"/",L17+J17&amp;"/"&amp;M17+K17)</f>
        <v>3/0</v>
      </c>
      <c r="I17" s="71">
        <f>IF(SUM(J17:M17)=0,"",L17*2+K17+J17*2)</f>
        <v>6</v>
      </c>
      <c r="J17" s="248">
        <f>IF(LEFT(D17,1)="3",1,0)++IF(LEFT(E17,1)="3",1,0)+IF(LEFT(F17,1)="3",1,0)+IF(LEFT(G17,1)="3",1,0)</f>
        <v>3</v>
      </c>
      <c r="K17" s="248">
        <f>IF(RIGHT(G17,1)="3",1,0)+IF(RIGHT(D17,1)="3",1,0)+IF(RIGHT(E17,1)="3",1,0)+IF(RIGHT(F17,1)="3",1,0)</f>
        <v>0</v>
      </c>
      <c r="L17" s="248">
        <f>IF(LEFT(G17,1)="W",1,0)+IF(LEFT(D17,1)="W",1,0)+IF(LEFT(E17,1)="W",1,0)+IF(LEFT(F17,1)="W",1,0)</f>
        <v>0</v>
      </c>
      <c r="M17" s="248">
        <f>IF(LEFT(G17,1)="L",1,0)+IF(LEFT(D17,1)="L",1,0)+IF(LEFT(E17,1)="L",1,0)+IF(LEFT(F17,1)="L",1,0)</f>
        <v>0</v>
      </c>
      <c r="N17" s="74">
        <f>IF(SUM(J17:M17)=0,"",RANK(I17,$I$15:$I$18,0))</f>
        <v>1</v>
      </c>
      <c r="O17" s="265"/>
      <c r="P17" s="185" t="str">
        <f>B17</f>
        <v>富岡西</v>
      </c>
      <c r="V17" s="22"/>
    </row>
    <row r="18" spans="1:22" ht="39" customHeight="1" thickBot="1">
      <c r="A18" s="56" t="s">
        <v>214</v>
      </c>
      <c r="B18" s="356" t="str">
        <f>IF('決勝ﾘｰｸﾞ順位'!K10="","",'決勝ﾘｰｸﾞ順位'!K10)</f>
        <v>高専詫間</v>
      </c>
      <c r="C18" s="357"/>
      <c r="D18" s="151" t="str">
        <f>IF(LEFT(G15,1)="W","L W/O",IF(LEFT(G15,1)="L","W W/O",IF(G15="-","-",RIGHT(G15,1)&amp;"-"&amp;LEFT(G15,1))))</f>
        <v>1-3</v>
      </c>
      <c r="E18" s="151" t="str">
        <f>IF(LEFT(G16,1)="W","L W/O",IF(LEFT(G16,1)="L","W W/O",IF(G16="-","-",RIGHT(G16,1)&amp;"-"&amp;LEFT(G16,1))))</f>
        <v>3-0</v>
      </c>
      <c r="F18" s="233" t="str">
        <f>IF(LEFT(G17,1)="W","L W/O",IF(LEFT(G17,1)="L","W W/O",IF(G17="-","-",RIGHT(G17,1)&amp;"-"&amp;LEFT(G17,1))))</f>
        <v>0-3</v>
      </c>
      <c r="G18" s="57"/>
      <c r="H18" s="195" t="str">
        <f>IF(SUM(J18:K18)=0,"/",L18+J18&amp;"/"&amp;M18+K18)</f>
        <v>1/2</v>
      </c>
      <c r="I18" s="202">
        <f>IF(SUM(J18:M18)=0,"",L18*2+K18+J18*2)</f>
        <v>4</v>
      </c>
      <c r="J18" s="249">
        <f>IF(LEFT(D18,1)="3",1,0)++IF(LEFT(E18,1)="3",1,0)+IF(LEFT(F18,1)="3",1,0)+IF(LEFT(G18,1)="3",1,0)</f>
        <v>1</v>
      </c>
      <c r="K18" s="249">
        <f>IF(RIGHT(G18,1)="3",1,0)+IF(RIGHT(D18,1)="3",1,0)+IF(RIGHT(E18,1)="3",1,0)+IF(RIGHT(F18,1)="3",1,0)</f>
        <v>2</v>
      </c>
      <c r="L18" s="249">
        <f>IF(LEFT(G18,1)="W",1,0)+IF(LEFT(D18,1)="W",1,0)+IF(LEFT(E18,1)="W",1,0)+IF(LEFT(F18,1)="W",1,0)</f>
        <v>0</v>
      </c>
      <c r="M18" s="249">
        <f>IF(LEFT(G18,1)="L",1,0)+IF(LEFT(D18,1)="L",1,0)+IF(LEFT(E18,1)="L",1,0)+IF(LEFT(F18,1)="L",1,0)</f>
        <v>0</v>
      </c>
      <c r="N18" s="203">
        <f>IF(SUM(J18:M18)=0,"",RANK(I18,$I$15:$I$18,0))</f>
        <v>3</v>
      </c>
      <c r="O18" s="265"/>
      <c r="P18" s="185" t="str">
        <f>B18</f>
        <v>高専詫間</v>
      </c>
      <c r="V18" s="22"/>
    </row>
    <row r="19" spans="1:22" s="26" customFormat="1" ht="39" customHeight="1" thickBot="1">
      <c r="A19" s="25"/>
      <c r="B19" s="36"/>
      <c r="C19" s="36"/>
      <c r="D19" s="371" t="s">
        <v>16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166"/>
      <c r="Q19" s="166"/>
      <c r="R19" s="166"/>
      <c r="S19" s="185">
        <f>B19</f>
        <v>0</v>
      </c>
      <c r="T19" s="22"/>
      <c r="U19" s="166"/>
      <c r="V19" s="27"/>
    </row>
    <row r="20" spans="1:20" ht="39" customHeight="1" thickBot="1">
      <c r="A20" s="388" t="s">
        <v>20</v>
      </c>
      <c r="B20" s="389"/>
      <c r="C20" s="187" t="s">
        <v>21</v>
      </c>
      <c r="D20" s="119" t="s">
        <v>22</v>
      </c>
      <c r="E20" s="120" t="s">
        <v>23</v>
      </c>
      <c r="F20" s="234"/>
      <c r="G20" s="132"/>
      <c r="H20" s="235" t="s">
        <v>218</v>
      </c>
      <c r="I20" s="235" t="s">
        <v>219</v>
      </c>
      <c r="J20" s="242"/>
      <c r="K20" s="242"/>
      <c r="L20" s="242"/>
      <c r="M20" s="242"/>
      <c r="N20" s="364" t="s">
        <v>220</v>
      </c>
      <c r="O20" s="355"/>
      <c r="P20" s="141"/>
      <c r="Q20" s="141"/>
      <c r="R20" s="141"/>
      <c r="S20" s="141"/>
      <c r="T20" s="141"/>
    </row>
    <row r="21" spans="1:21" ht="39" customHeight="1">
      <c r="A21" s="386" t="s">
        <v>261</v>
      </c>
      <c r="B21" s="387"/>
      <c r="C21" s="191" t="s">
        <v>109</v>
      </c>
      <c r="D21" s="237" t="s">
        <v>113</v>
      </c>
      <c r="E21" s="227" t="s">
        <v>110</v>
      </c>
      <c r="F21" s="192"/>
      <c r="G21" s="133">
        <v>1</v>
      </c>
      <c r="H21" s="136" t="str">
        <f>IF(ISERROR(VLOOKUP(G21,$N$3:$P$6,3,FALSE))=TRUE,"",VLOOKUP(G21,$N$3:$P$6,3,FALSE))</f>
        <v>鶴翔</v>
      </c>
      <c r="I21" s="136" t="str">
        <f>IF(ISERROR(VLOOKUP(G21,$N$9:$P$12,3,FALSE))=TRUE,"",VLOOKUP(G21,$N$9:$P$12,3,FALSE))</f>
        <v>青谷</v>
      </c>
      <c r="J21" s="243"/>
      <c r="K21" s="243"/>
      <c r="L21" s="243"/>
      <c r="M21" s="243"/>
      <c r="N21" s="365" t="str">
        <f>IF(ISERROR(VLOOKUP(G21,$N$15:$P$18,3,FALSE))=TRUE,"",VLOOKUP(G21,$N$15:$P$18,3,FALSE))</f>
        <v>富岡西</v>
      </c>
      <c r="O21" s="366"/>
      <c r="P21" s="142"/>
      <c r="Q21" s="142"/>
      <c r="R21" s="142"/>
      <c r="S21" s="142"/>
      <c r="T21" s="142"/>
      <c r="U21" s="142"/>
    </row>
    <row r="22" spans="1:21" ht="39" customHeight="1">
      <c r="A22" s="378" t="s">
        <v>262</v>
      </c>
      <c r="B22" s="379"/>
      <c r="C22" s="222" t="s">
        <v>111</v>
      </c>
      <c r="D22" s="190" t="s">
        <v>126</v>
      </c>
      <c r="E22" s="239" t="s">
        <v>116</v>
      </c>
      <c r="F22" s="192"/>
      <c r="G22" s="16">
        <v>2</v>
      </c>
      <c r="H22" s="136" t="str">
        <f>IF(ISERROR(VLOOKUP(G22,$N$3:$P$6,3,FALSE))=TRUE,"",VLOOKUP(G22,$N$3:$P$6,3,FALSE))</f>
        <v>一条</v>
      </c>
      <c r="I22" s="136" t="str">
        <f>IF(ISERROR(VLOOKUP(G22,$N$9:$P$12,3,FALSE))=TRUE,"",VLOOKUP(G22,$N$9:$P$12,3,FALSE))</f>
        <v>善通寺第一</v>
      </c>
      <c r="J22" s="243"/>
      <c r="K22" s="243"/>
      <c r="L22" s="243"/>
      <c r="M22" s="243"/>
      <c r="N22" s="367" t="str">
        <f>IF(ISERROR(VLOOKUP(G22,$N$15:$P$18,3,FALSE))=TRUE,"",VLOOKUP(G22,$N$15:$P$18,3,FALSE))</f>
        <v>高田商業Ｂ</v>
      </c>
      <c r="O22" s="368"/>
      <c r="P22" s="142"/>
      <c r="Q22" s="142"/>
      <c r="R22" s="142"/>
      <c r="S22" s="142"/>
      <c r="T22" s="142"/>
      <c r="U22" s="142"/>
    </row>
    <row r="23" spans="1:21" ht="39" customHeight="1">
      <c r="A23" s="378" t="s">
        <v>263</v>
      </c>
      <c r="B23" s="379"/>
      <c r="C23" s="193" t="s">
        <v>127</v>
      </c>
      <c r="D23" s="238" t="s">
        <v>128</v>
      </c>
      <c r="E23" s="221" t="s">
        <v>129</v>
      </c>
      <c r="F23" s="192"/>
      <c r="G23" s="16">
        <v>3</v>
      </c>
      <c r="H23" s="136" t="str">
        <f>IF(ISERROR(VLOOKUP(G23,$N$3:$P$6,3,FALSE))=TRUE,"",VLOOKUP(G23,$N$3:$P$6,3,FALSE))</f>
        <v>観音寺総合</v>
      </c>
      <c r="I23" s="136" t="str">
        <f>IF(ISERROR(VLOOKUP(G23,$N$9:$P$12,3,FALSE))=TRUE,"",VLOOKUP(G23,$N$9:$P$12,3,FALSE))</f>
        <v>南風原Ｂ</v>
      </c>
      <c r="J23" s="243"/>
      <c r="K23" s="243"/>
      <c r="L23" s="243"/>
      <c r="M23" s="243"/>
      <c r="N23" s="367" t="str">
        <f>IF(ISERROR(VLOOKUP(G23,$N$15:$P$18,3,FALSE))=TRUE,"",VLOOKUP(G23,$N$15:$P$18,3,FALSE))</f>
        <v>高専詫間</v>
      </c>
      <c r="O23" s="368"/>
      <c r="P23" s="142"/>
      <c r="Q23" s="142"/>
      <c r="R23" s="142"/>
      <c r="S23" s="142"/>
      <c r="T23" s="142"/>
      <c r="U23" s="142"/>
    </row>
    <row r="24" spans="1:21" ht="39" customHeight="1" thickBot="1">
      <c r="A24" s="372" t="s">
        <v>264</v>
      </c>
      <c r="B24" s="373"/>
      <c r="C24" s="228" t="s">
        <v>130</v>
      </c>
      <c r="D24" s="240" t="s">
        <v>131</v>
      </c>
      <c r="E24" s="206" t="s">
        <v>132</v>
      </c>
      <c r="F24" s="192"/>
      <c r="G24" s="17">
        <v>4</v>
      </c>
      <c r="H24" s="236" t="str">
        <f>IF(ISERROR(VLOOKUP(G24,$N$3:$P$6,3,FALSE))=TRUE,"",VLOOKUP(G24,$N$3:$P$6,3,FALSE))</f>
        <v>常翔学園</v>
      </c>
      <c r="I24" s="236" t="str">
        <f>IF(ISERROR(VLOOKUP(G24,$N$9:$P$12,3,FALSE))=TRUE,"",VLOOKUP(G24,$N$9:$P$12,3,FALSE))</f>
        <v>香芝</v>
      </c>
      <c r="J24" s="244"/>
      <c r="K24" s="244"/>
      <c r="L24" s="244"/>
      <c r="M24" s="244"/>
      <c r="N24" s="369" t="str">
        <f>IF(ISERROR(VLOOKUP(G24,$N$15:$P$18,3,FALSE))=TRUE,"",VLOOKUP(G24,$N$15:$P$18,3,FALSE))</f>
        <v>高瀬</v>
      </c>
      <c r="O24" s="370"/>
      <c r="P24" s="142"/>
      <c r="Q24" s="142"/>
      <c r="R24" s="142"/>
      <c r="S24" s="142"/>
      <c r="T24" s="142"/>
      <c r="U24" s="142"/>
    </row>
    <row r="25" spans="8:22" ht="39" customHeight="1"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23"/>
      <c r="V25" s="22"/>
    </row>
    <row r="26" spans="8:22" ht="39" customHeight="1">
      <c r="H26" s="142"/>
      <c r="I26" s="142"/>
      <c r="J26" s="142"/>
      <c r="K26" s="142"/>
      <c r="L26" s="142"/>
      <c r="M26" s="142"/>
      <c r="N26" s="142"/>
      <c r="O26" s="142"/>
      <c r="P26" s="142"/>
      <c r="R26" s="23"/>
      <c r="V26" s="22"/>
    </row>
    <row r="27" spans="19:21" ht="39" customHeight="1">
      <c r="S27" s="359"/>
      <c r="T27" s="359"/>
      <c r="U27" s="359"/>
    </row>
    <row r="28" spans="19:21" ht="39" customHeight="1">
      <c r="S28" s="359"/>
      <c r="T28" s="359"/>
      <c r="U28" s="359"/>
    </row>
    <row r="29" spans="19:21" ht="39" customHeight="1">
      <c r="S29" s="359"/>
      <c r="T29" s="359"/>
      <c r="U29" s="359"/>
    </row>
    <row r="30" spans="19:57" ht="39" customHeight="1">
      <c r="S30" s="359"/>
      <c r="T30" s="359"/>
      <c r="U30" s="359"/>
      <c r="BC30" s="359"/>
      <c r="BD30" s="359"/>
      <c r="BE30" s="359"/>
    </row>
    <row r="31" spans="19:57" ht="39" customHeight="1">
      <c r="S31" s="359"/>
      <c r="T31" s="359"/>
      <c r="U31" s="359"/>
      <c r="BC31" s="359"/>
      <c r="BD31" s="359"/>
      <c r="BE31" s="359"/>
    </row>
    <row r="32" spans="19:57" ht="39" customHeight="1">
      <c r="S32" s="359"/>
      <c r="T32" s="359"/>
      <c r="U32" s="359"/>
      <c r="AK32" s="359"/>
      <c r="AL32" s="359"/>
      <c r="AM32" s="359"/>
      <c r="BC32" s="359"/>
      <c r="BD32" s="359"/>
      <c r="BE32" s="359"/>
    </row>
    <row r="33" spans="19:57" ht="39" customHeight="1">
      <c r="S33" s="359"/>
      <c r="T33" s="359"/>
      <c r="U33" s="359"/>
      <c r="AK33" s="359"/>
      <c r="AL33" s="359"/>
      <c r="AM33" s="359"/>
      <c r="BC33" s="359"/>
      <c r="BD33" s="359"/>
      <c r="BE33" s="359"/>
    </row>
    <row r="34" spans="19:57" ht="39" customHeight="1">
      <c r="S34" s="359"/>
      <c r="T34" s="359"/>
      <c r="U34" s="359"/>
      <c r="AK34" s="359"/>
      <c r="AL34" s="359"/>
      <c r="AM34" s="359"/>
      <c r="BC34" s="359"/>
      <c r="BD34" s="359"/>
      <c r="BE34" s="359"/>
    </row>
    <row r="35" spans="37:57" ht="39" customHeight="1">
      <c r="AK35" s="359"/>
      <c r="AL35" s="359"/>
      <c r="AM35" s="359"/>
      <c r="BC35" s="359"/>
      <c r="BD35" s="359"/>
      <c r="BE35" s="359"/>
    </row>
    <row r="36" spans="19:57" ht="39" customHeight="1">
      <c r="S36" s="359"/>
      <c r="T36" s="359"/>
      <c r="U36" s="359"/>
      <c r="AK36" s="359"/>
      <c r="AL36" s="359"/>
      <c r="AM36" s="359"/>
      <c r="BC36" s="359"/>
      <c r="BD36" s="359"/>
      <c r="BE36" s="359"/>
    </row>
    <row r="37" spans="19:57" ht="39" customHeight="1">
      <c r="S37" s="359"/>
      <c r="T37" s="359"/>
      <c r="U37" s="359"/>
      <c r="BC37" s="359"/>
      <c r="BD37" s="359"/>
      <c r="BE37" s="359"/>
    </row>
    <row r="38" spans="19:39" ht="39" customHeight="1">
      <c r="S38" s="359"/>
      <c r="T38" s="359"/>
      <c r="U38" s="359"/>
      <c r="AK38" s="359"/>
      <c r="AL38" s="359"/>
      <c r="AM38" s="359"/>
    </row>
    <row r="39" spans="19:57" ht="39" customHeight="1">
      <c r="S39" s="359"/>
      <c r="T39" s="359"/>
      <c r="U39" s="359"/>
      <c r="AK39" s="359"/>
      <c r="AL39" s="359"/>
      <c r="AM39" s="359"/>
      <c r="BC39" s="359"/>
      <c r="BD39" s="359"/>
      <c r="BE39" s="359"/>
    </row>
    <row r="40" spans="19:57" ht="39" customHeight="1">
      <c r="S40" s="359"/>
      <c r="T40" s="359"/>
      <c r="U40" s="359"/>
      <c r="AK40" s="359"/>
      <c r="AL40" s="359"/>
      <c r="AM40" s="359"/>
      <c r="BC40" s="359"/>
      <c r="BD40" s="359"/>
      <c r="BE40" s="359"/>
    </row>
    <row r="41" spans="37:57" ht="39" customHeight="1">
      <c r="AK41" s="359"/>
      <c r="AL41" s="359"/>
      <c r="AM41" s="359"/>
      <c r="BC41" s="359"/>
      <c r="BD41" s="359"/>
      <c r="BE41" s="359"/>
    </row>
    <row r="42" spans="19:57" ht="39" customHeight="1">
      <c r="S42" s="359"/>
      <c r="T42" s="359"/>
      <c r="U42" s="359"/>
      <c r="AK42" s="359"/>
      <c r="AL42" s="359"/>
      <c r="AM42" s="359"/>
      <c r="BC42" s="359"/>
      <c r="BD42" s="359"/>
      <c r="BE42" s="359"/>
    </row>
    <row r="43" spans="19:57" ht="39" customHeight="1">
      <c r="S43" s="359"/>
      <c r="T43" s="359"/>
      <c r="U43" s="359"/>
      <c r="AK43" s="359"/>
      <c r="AL43" s="359"/>
      <c r="AM43" s="359"/>
      <c r="BC43" s="359"/>
      <c r="BD43" s="359"/>
      <c r="BE43" s="359"/>
    </row>
    <row r="44" spans="19:57" ht="39" customHeight="1">
      <c r="S44" s="359"/>
      <c r="T44" s="359"/>
      <c r="U44" s="359"/>
      <c r="AK44" s="359"/>
      <c r="AL44" s="359"/>
      <c r="AM44" s="359"/>
      <c r="BC44" s="359"/>
      <c r="BD44" s="359"/>
      <c r="BE44" s="359"/>
    </row>
    <row r="45" spans="19:57" ht="39" customHeight="1">
      <c r="S45" s="359"/>
      <c r="T45" s="359"/>
      <c r="U45" s="359"/>
      <c r="AK45" s="359"/>
      <c r="AL45" s="359"/>
      <c r="AM45" s="359"/>
      <c r="BC45" s="359"/>
      <c r="BD45" s="359"/>
      <c r="BE45" s="359"/>
    </row>
    <row r="46" spans="19:57" ht="39" customHeight="1">
      <c r="S46" s="359"/>
      <c r="T46" s="359"/>
      <c r="U46" s="359"/>
      <c r="BC46" s="359"/>
      <c r="BD46" s="359"/>
      <c r="BE46" s="359"/>
    </row>
    <row r="47" spans="19:39" ht="39" customHeight="1">
      <c r="S47" s="359"/>
      <c r="T47" s="359"/>
      <c r="U47" s="359"/>
      <c r="AK47" s="359"/>
      <c r="AL47" s="359"/>
      <c r="AM47" s="359"/>
    </row>
    <row r="48" spans="19:57" ht="39" customHeight="1">
      <c r="S48" s="359"/>
      <c r="T48" s="359"/>
      <c r="U48" s="359"/>
      <c r="AK48" s="359"/>
      <c r="AL48" s="359"/>
      <c r="AM48" s="359"/>
      <c r="BC48" s="359"/>
      <c r="BD48" s="359"/>
      <c r="BE48" s="359"/>
    </row>
    <row r="49" spans="19:57" ht="39" customHeight="1">
      <c r="S49" s="359"/>
      <c r="T49" s="359"/>
      <c r="U49" s="359"/>
      <c r="AK49" s="359"/>
      <c r="AL49" s="359"/>
      <c r="AM49" s="359"/>
      <c r="BC49" s="359"/>
      <c r="BD49" s="359"/>
      <c r="BE49" s="359"/>
    </row>
    <row r="50" spans="37:57" ht="39" customHeight="1">
      <c r="AK50" s="359"/>
      <c r="AL50" s="359"/>
      <c r="AM50" s="359"/>
      <c r="BC50" s="359"/>
      <c r="BD50" s="359"/>
      <c r="BE50" s="359"/>
    </row>
    <row r="51" spans="19:57" ht="39" customHeight="1">
      <c r="S51" s="359"/>
      <c r="T51" s="359"/>
      <c r="U51" s="359"/>
      <c r="AK51" s="359"/>
      <c r="AL51" s="359"/>
      <c r="AM51" s="359"/>
      <c r="BC51" s="359"/>
      <c r="BD51" s="359"/>
      <c r="BE51" s="359"/>
    </row>
    <row r="52" spans="19:57" ht="39" customHeight="1">
      <c r="S52" s="359"/>
      <c r="T52" s="359"/>
      <c r="U52" s="359"/>
      <c r="AK52" s="359"/>
      <c r="AL52" s="359"/>
      <c r="AM52" s="359"/>
      <c r="BC52" s="359"/>
      <c r="BD52" s="359"/>
      <c r="BE52" s="359"/>
    </row>
    <row r="53" spans="19:57" ht="39" customHeight="1">
      <c r="S53" s="359"/>
      <c r="T53" s="359"/>
      <c r="U53" s="359"/>
      <c r="AK53" s="359"/>
      <c r="AL53" s="359"/>
      <c r="AM53" s="359"/>
      <c r="BC53" s="359"/>
      <c r="BD53" s="359"/>
      <c r="BE53" s="359"/>
    </row>
    <row r="54" spans="19:57" ht="39" customHeight="1">
      <c r="S54" s="359"/>
      <c r="T54" s="359"/>
      <c r="U54" s="359"/>
      <c r="AK54" s="359"/>
      <c r="AL54" s="359"/>
      <c r="AM54" s="359"/>
      <c r="BC54" s="359"/>
      <c r="BD54" s="359"/>
      <c r="BE54" s="359"/>
    </row>
    <row r="55" spans="19:57" ht="39" customHeight="1">
      <c r="S55" s="359"/>
      <c r="T55" s="359"/>
      <c r="U55" s="359"/>
      <c r="BC55" s="359"/>
      <c r="BD55" s="359"/>
      <c r="BE55" s="359"/>
    </row>
    <row r="72" spans="19:43" ht="39" customHeight="1">
      <c r="S72" s="359"/>
      <c r="T72" s="359"/>
      <c r="U72" s="359"/>
      <c r="AK72" s="359"/>
      <c r="AL72" s="359"/>
      <c r="AM72" s="359"/>
      <c r="AO72" s="359"/>
      <c r="AP72" s="359"/>
      <c r="AQ72" s="359"/>
    </row>
    <row r="73" spans="19:43" ht="39" customHeight="1">
      <c r="S73" s="359"/>
      <c r="T73" s="359"/>
      <c r="U73" s="359"/>
      <c r="AK73" s="359"/>
      <c r="AL73" s="359"/>
      <c r="AM73" s="359"/>
      <c r="AO73" s="359"/>
      <c r="AP73" s="359"/>
      <c r="AQ73" s="359"/>
    </row>
    <row r="74" spans="19:43" ht="39" customHeight="1">
      <c r="S74" s="359"/>
      <c r="T74" s="359"/>
      <c r="U74" s="359"/>
      <c r="AK74" s="359"/>
      <c r="AL74" s="359"/>
      <c r="AM74" s="359"/>
      <c r="AO74" s="359"/>
      <c r="AP74" s="359"/>
      <c r="AQ74" s="359"/>
    </row>
    <row r="75" spans="19:43" ht="39" customHeight="1">
      <c r="S75" s="359"/>
      <c r="T75" s="359"/>
      <c r="U75" s="359"/>
      <c r="AK75" s="359"/>
      <c r="AL75" s="359"/>
      <c r="AM75" s="359"/>
      <c r="AO75" s="359"/>
      <c r="AP75" s="359"/>
      <c r="AQ75" s="359"/>
    </row>
    <row r="76" spans="19:43" ht="39" customHeight="1">
      <c r="S76" s="359"/>
      <c r="T76" s="359"/>
      <c r="U76" s="359"/>
      <c r="AK76" s="359"/>
      <c r="AL76" s="359"/>
      <c r="AM76" s="359"/>
      <c r="AO76" s="359"/>
      <c r="AP76" s="359"/>
      <c r="AQ76" s="359"/>
    </row>
    <row r="77" spans="19:43" ht="39" customHeight="1">
      <c r="S77" s="359"/>
      <c r="T77" s="359"/>
      <c r="U77" s="359"/>
      <c r="AK77" s="359"/>
      <c r="AL77" s="359"/>
      <c r="AM77" s="359"/>
      <c r="AO77" s="359"/>
      <c r="AP77" s="359"/>
      <c r="AQ77" s="359"/>
    </row>
    <row r="78" spans="19:43" ht="39" customHeight="1">
      <c r="S78" s="359"/>
      <c r="T78" s="359"/>
      <c r="U78" s="359"/>
      <c r="AK78" s="359"/>
      <c r="AL78" s="359"/>
      <c r="AM78" s="359"/>
      <c r="AO78" s="359"/>
      <c r="AP78" s="359"/>
      <c r="AQ78" s="359"/>
    </row>
    <row r="79" spans="19:43" ht="39" customHeight="1">
      <c r="S79" s="359"/>
      <c r="T79" s="359"/>
      <c r="U79" s="359"/>
      <c r="AK79" s="359"/>
      <c r="AL79" s="359"/>
      <c r="AM79" s="359"/>
      <c r="AO79" s="359"/>
      <c r="AP79" s="359"/>
      <c r="AQ79" s="359"/>
    </row>
    <row r="80" spans="37:43" ht="39" customHeight="1">
      <c r="AK80" s="359"/>
      <c r="AL80" s="359"/>
      <c r="AM80" s="359"/>
      <c r="AO80" s="359"/>
      <c r="AP80" s="359"/>
      <c r="AQ80" s="359"/>
    </row>
    <row r="81" spans="19:43" ht="39" customHeight="1">
      <c r="S81" s="359"/>
      <c r="T81" s="359"/>
      <c r="U81" s="359"/>
      <c r="AK81" s="359"/>
      <c r="AL81" s="359"/>
      <c r="AM81" s="359"/>
      <c r="AO81" s="359"/>
      <c r="AP81" s="359"/>
      <c r="AQ81" s="359"/>
    </row>
    <row r="82" spans="19:43" ht="39" customHeight="1">
      <c r="S82" s="359"/>
      <c r="T82" s="359"/>
      <c r="U82" s="359"/>
      <c r="AK82" s="359"/>
      <c r="AL82" s="359"/>
      <c r="AM82" s="359"/>
      <c r="AO82" s="359"/>
      <c r="AP82" s="359"/>
      <c r="AQ82" s="359"/>
    </row>
    <row r="83" spans="19:43" ht="39" customHeight="1">
      <c r="S83" s="359"/>
      <c r="T83" s="359"/>
      <c r="U83" s="359"/>
      <c r="AK83" s="359"/>
      <c r="AL83" s="359"/>
      <c r="AM83" s="359"/>
      <c r="AO83" s="359"/>
      <c r="AP83" s="359"/>
      <c r="AQ83" s="359"/>
    </row>
    <row r="84" spans="19:43" ht="39" customHeight="1">
      <c r="S84" s="359"/>
      <c r="T84" s="359"/>
      <c r="U84" s="359"/>
      <c r="AK84" s="359"/>
      <c r="AL84" s="359"/>
      <c r="AM84" s="359"/>
      <c r="AO84" s="359"/>
      <c r="AP84" s="359"/>
      <c r="AQ84" s="359"/>
    </row>
    <row r="85" spans="19:43" ht="39" customHeight="1">
      <c r="S85" s="359"/>
      <c r="T85" s="359"/>
      <c r="U85" s="359"/>
      <c r="AK85" s="359"/>
      <c r="AL85" s="359"/>
      <c r="AM85" s="359"/>
      <c r="AO85" s="359"/>
      <c r="AP85" s="359"/>
      <c r="AQ85" s="359"/>
    </row>
    <row r="86" spans="41:43" ht="39" customHeight="1">
      <c r="AO86" s="359"/>
      <c r="AP86" s="359"/>
      <c r="AQ86" s="359"/>
    </row>
    <row r="87" spans="41:43" ht="39" customHeight="1">
      <c r="AO87" s="359"/>
      <c r="AP87" s="359"/>
      <c r="AQ87" s="359"/>
    </row>
    <row r="88" spans="41:43" ht="39" customHeight="1">
      <c r="AO88" s="359"/>
      <c r="AP88" s="359"/>
      <c r="AQ88" s="359"/>
    </row>
    <row r="89" spans="41:43" ht="39" customHeight="1">
      <c r="AO89" s="359"/>
      <c r="AP89" s="359"/>
      <c r="AQ89" s="359"/>
    </row>
    <row r="90" spans="41:43" ht="39" customHeight="1">
      <c r="AO90" s="359"/>
      <c r="AP90" s="359"/>
      <c r="AQ90" s="359"/>
    </row>
    <row r="91" spans="41:43" ht="39" customHeight="1">
      <c r="AO91" s="359"/>
      <c r="AP91" s="359"/>
      <c r="AQ91" s="359"/>
    </row>
  </sheetData>
  <sheetProtection/>
  <mergeCells count="42">
    <mergeCell ref="S72:U79"/>
    <mergeCell ref="AK72:AM85"/>
    <mergeCell ref="AO72:AQ91"/>
    <mergeCell ref="S81:U85"/>
    <mergeCell ref="S27:U34"/>
    <mergeCell ref="BC30:BE37"/>
    <mergeCell ref="AK32:AM36"/>
    <mergeCell ref="S36:U40"/>
    <mergeCell ref="AK38:AM45"/>
    <mergeCell ref="BC39:BE46"/>
    <mergeCell ref="S42:U49"/>
    <mergeCell ref="AK47:AM54"/>
    <mergeCell ref="BC48:BE55"/>
    <mergeCell ref="S51:U55"/>
    <mergeCell ref="A23:B23"/>
    <mergeCell ref="N23:O23"/>
    <mergeCell ref="A24:B24"/>
    <mergeCell ref="N24:O24"/>
    <mergeCell ref="A21:B21"/>
    <mergeCell ref="N21:O21"/>
    <mergeCell ref="A22:B22"/>
    <mergeCell ref="N22:O22"/>
    <mergeCell ref="B18:C18"/>
    <mergeCell ref="D19:O19"/>
    <mergeCell ref="A20:B20"/>
    <mergeCell ref="N20:O20"/>
    <mergeCell ref="A14:B14"/>
    <mergeCell ref="B15:C15"/>
    <mergeCell ref="B16:C16"/>
    <mergeCell ref="B17:C17"/>
    <mergeCell ref="B9:C9"/>
    <mergeCell ref="B10:C10"/>
    <mergeCell ref="B11:C11"/>
    <mergeCell ref="B12:C12"/>
    <mergeCell ref="B4:C4"/>
    <mergeCell ref="B5:C5"/>
    <mergeCell ref="B6:C6"/>
    <mergeCell ref="A8:B8"/>
    <mergeCell ref="A1:B1"/>
    <mergeCell ref="C1:D1"/>
    <mergeCell ref="A2:B2"/>
    <mergeCell ref="B3:C3"/>
  </mergeCells>
  <conditionalFormatting sqref="F2:F6 C2:C6 C8:C18 F8:F18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明朝,標準"－33－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87"/>
  <sheetViews>
    <sheetView view="pageBreakPreview" zoomScale="75" zoomScaleNormal="70" zoomScaleSheetLayoutView="75" zoomScalePageLayoutView="0" workbookViewId="0" topLeftCell="A1">
      <selection activeCell="U6" sqref="U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9" width="10.625" style="22" customWidth="1"/>
    <col min="10" max="10" width="9.875" style="22" customWidth="1"/>
    <col min="11" max="11" width="7.87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7" width="6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6.75" customHeight="1" thickBot="1">
      <c r="A1" s="325" t="s">
        <v>7</v>
      </c>
      <c r="B1" s="325"/>
      <c r="C1" s="325" t="s">
        <v>8</v>
      </c>
      <c r="D1" s="325"/>
      <c r="E1" s="20" t="s">
        <v>41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3"/>
      <c r="S1" s="22"/>
      <c r="T1" s="22"/>
    </row>
    <row r="2" spans="1:17" ht="36.75" customHeight="1" thickBot="1">
      <c r="A2" s="323" t="s">
        <v>47</v>
      </c>
      <c r="B2" s="324"/>
      <c r="C2" s="121" t="s">
        <v>268</v>
      </c>
      <c r="D2" s="45" t="str">
        <f>IF(B3="","",B3)</f>
        <v>鹿児島城西Ａ</v>
      </c>
      <c r="E2" s="46" t="str">
        <f>IF(B4="","",B4)</f>
        <v>徳島市立Ａ</v>
      </c>
      <c r="F2" s="46" t="str">
        <f>IF(B5="","",B5)</f>
        <v>高松商業</v>
      </c>
      <c r="G2" s="45" t="str">
        <f>IF(B6="","",B6)</f>
        <v>済美</v>
      </c>
      <c r="H2" s="45" t="str">
        <f>IF(B7="","",B7)</f>
        <v>城南Ａ</v>
      </c>
      <c r="I2" s="45" t="str">
        <f>IF(B8="","",B8)</f>
        <v>尽誠学園Ａ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  <c r="Q2" s="264"/>
    </row>
    <row r="3" spans="1:18" ht="36.75" customHeight="1">
      <c r="A3" s="52" t="s">
        <v>28</v>
      </c>
      <c r="B3" s="330" t="str">
        <f>IF('決勝ﾘｰｸﾞ順位'!B15="","",'決勝ﾘｰｸﾞ順位'!B15)</f>
        <v>鹿児島城西Ａ</v>
      </c>
      <c r="C3" s="331"/>
      <c r="D3" s="157"/>
      <c r="E3" s="75" t="s">
        <v>342</v>
      </c>
      <c r="F3" s="75" t="s">
        <v>342</v>
      </c>
      <c r="G3" s="66" t="s">
        <v>341</v>
      </c>
      <c r="H3" s="158" t="s">
        <v>393</v>
      </c>
      <c r="I3" s="66" t="s">
        <v>389</v>
      </c>
      <c r="J3" s="181" t="str">
        <f aca="true" t="shared" si="0" ref="J3:J8">IF(SUM(L3:M3)=0,"/",N3+L3&amp;"/"&amp;O3+M3)</f>
        <v>3/2</v>
      </c>
      <c r="K3" s="30">
        <f aca="true" t="shared" si="1" ref="K3:K8">IF(SUM(L3:O3)=0,"",N3*2+M3+L3*2)</f>
        <v>8</v>
      </c>
      <c r="L3" s="31">
        <f aca="true" t="shared" si="2" ref="L3:L8">IF(LEFT(E3,1)="3",1,0)+IF(LEFT(D3,1)="3",1,0)+IF(LEFT(F3,1)="3",1,0)+IF(LEFT(G3,1)="3",1,0)+IF(LEFT(H3,1)="3",1,0)+IF(LEFT(I3,1)="3",1,0)</f>
        <v>3</v>
      </c>
      <c r="M3" s="32">
        <f aca="true" t="shared" si="3" ref="M3:M8">IF(RIGHT(E3,1)="3",1,0)+IF(RIGHT(D3,1)="3",1,0)+IF(RIGHT(F3,1)="3",1,0)+IF(RIGHT(G3,1)="3",1,0)+IF(RIGHT(H3,1)="3",1,0)+IF(RIGHT(I3,1)="3",1,0)</f>
        <v>2</v>
      </c>
      <c r="N3" s="33">
        <f aca="true" t="shared" si="4" ref="N3:N8">IF(LEFT(E3,1)="W",1,0)+IF(LEFT(D3,1)="W",1,0)+IF(LEFT(F3,1)="W",1,0)+IF(LEFT(G3,1)="W",1,0)+IF(LEFT(H3,1)="W",1,0)+IF(LEFT(C3,1)="W",1,0)</f>
        <v>0</v>
      </c>
      <c r="O3" s="33">
        <f aca="true" t="shared" si="5" ref="O3:O8">IF(LEFT(E3,1)="L",1,0)+IF(LEFT(D3,1)="L",1,0)+IF(LEFT(F3,1)="L",1,0)+IF(LEFT(G3,1)="L",1,0)+IF(LEFT(H3,1)="L",1,0)+IF(LEFT(C3,1)="L",1,0)</f>
        <v>0</v>
      </c>
      <c r="P3" s="53">
        <v>3</v>
      </c>
      <c r="Q3" s="266"/>
      <c r="R3" s="185" t="str">
        <f aca="true" t="shared" si="6" ref="R3:R8">B3</f>
        <v>鹿児島城西Ａ</v>
      </c>
    </row>
    <row r="4" spans="1:18" ht="36.75" customHeight="1">
      <c r="A4" s="54" t="s">
        <v>29</v>
      </c>
      <c r="B4" s="313" t="str">
        <f>IF('決勝ﾘｰｸﾞ順位'!B16="","",'決勝ﾘｰｸﾞ順位'!B16)</f>
        <v>徳島市立Ａ</v>
      </c>
      <c r="C4" s="314"/>
      <c r="D4" s="162" t="str">
        <f>IF(LEFT(E3,1)="W","L W/O",IF(LEFT(E3,1)="L","W W/O",IF(E3="-","-",RIGHT(E3,1)&amp;"-"&amp;LEFT(E3,1))))</f>
        <v>2-3</v>
      </c>
      <c r="E4" s="34"/>
      <c r="F4" s="161" t="s">
        <v>342</v>
      </c>
      <c r="G4" s="158" t="s">
        <v>391</v>
      </c>
      <c r="H4" s="70" t="s">
        <v>342</v>
      </c>
      <c r="I4" s="158" t="s">
        <v>341</v>
      </c>
      <c r="J4" s="182" t="str">
        <f t="shared" si="0"/>
        <v>4/1</v>
      </c>
      <c r="K4" s="35">
        <f t="shared" si="1"/>
        <v>9</v>
      </c>
      <c r="L4" s="31">
        <f t="shared" si="2"/>
        <v>4</v>
      </c>
      <c r="M4" s="32">
        <f t="shared" si="3"/>
        <v>1</v>
      </c>
      <c r="N4" s="33">
        <f t="shared" si="4"/>
        <v>0</v>
      </c>
      <c r="O4" s="33">
        <f t="shared" si="5"/>
        <v>0</v>
      </c>
      <c r="P4" s="55">
        <f>IF(SUM(L4:O4)=0,"",RANK(K4,$K$3:$K$8,0))</f>
        <v>1</v>
      </c>
      <c r="Q4" s="266"/>
      <c r="R4" s="185" t="str">
        <f t="shared" si="6"/>
        <v>徳島市立Ａ</v>
      </c>
    </row>
    <row r="5" spans="1:18" ht="36.75" customHeight="1">
      <c r="A5" s="68" t="s">
        <v>50</v>
      </c>
      <c r="B5" s="315" t="str">
        <f>IF('決勝ﾘｰｸﾞ順位'!B17="","",'決勝ﾘｰｸﾞ順位'!B17)</f>
        <v>高松商業</v>
      </c>
      <c r="C5" s="316"/>
      <c r="D5" s="76" t="str">
        <f>IF(LEFT(F3,1)="W","L W/O",IF(LEFT(F3,1)="L","W W/O",IF(F3="-","-",RIGHT(F3,1)&amp;"-"&amp;LEFT(F3,1))))</f>
        <v>2-3</v>
      </c>
      <c r="E5" s="162" t="str">
        <f>IF(LEFT(F4,1)="W","L W/O",IF(LEFT(F4,1)="L","W W/O",IF(F4="-","-",RIGHT(F4,1)&amp;"-"&amp;LEFT(F4,1))))</f>
        <v>2-3</v>
      </c>
      <c r="F5" s="69"/>
      <c r="G5" s="70" t="s">
        <v>342</v>
      </c>
      <c r="H5" s="158" t="s">
        <v>390</v>
      </c>
      <c r="I5" s="70" t="s">
        <v>346</v>
      </c>
      <c r="J5" s="183" t="str">
        <f t="shared" si="0"/>
        <v>1/4</v>
      </c>
      <c r="K5" s="71">
        <f t="shared" si="1"/>
        <v>6</v>
      </c>
      <c r="L5" s="72">
        <f t="shared" si="2"/>
        <v>1</v>
      </c>
      <c r="M5" s="40">
        <f t="shared" si="3"/>
        <v>4</v>
      </c>
      <c r="N5" s="73">
        <f t="shared" si="4"/>
        <v>0</v>
      </c>
      <c r="O5" s="73">
        <f t="shared" si="5"/>
        <v>0</v>
      </c>
      <c r="P5" s="74">
        <f>IF(SUM(L5:O5)=0,"",RANK(K5,$K$3:$K$8,0))</f>
        <v>6</v>
      </c>
      <c r="Q5" s="266"/>
      <c r="R5" s="185" t="str">
        <f t="shared" si="6"/>
        <v>高松商業</v>
      </c>
    </row>
    <row r="6" spans="1:18" ht="36.75" customHeight="1">
      <c r="A6" s="68" t="s">
        <v>51</v>
      </c>
      <c r="B6" s="315" t="str">
        <f>IF('決勝ﾘｰｸﾞ順位'!C15="","",'決勝ﾘｰｸﾞ順位'!C15)</f>
        <v>済美</v>
      </c>
      <c r="C6" s="316"/>
      <c r="D6" s="159" t="str">
        <f>IF(LEFT(G3,1)="W","L W/O",IF(LEFT(G3,1)="L","W W/O",IF(G3="-","-",RIGHT(G3,1)&amp;"-"&amp;LEFT(G3,1))))</f>
        <v>1-3</v>
      </c>
      <c r="E6" s="159" t="str">
        <f>IF(LEFT(G4,1)="W","L W/O",IF(LEFT(G4,1)="L","W W/O",IF(G4="-","-",RIGHT(G4,1)&amp;"-"&amp;LEFT(G4,1))))</f>
        <v>1-3</v>
      </c>
      <c r="F6" s="70" t="str">
        <f>IF(LEFT(G5,1)="W","L W/O",IF(LEFT(G5,1)="L","W W/O",IF(G5="-","-",RIGHT(G5,1)&amp;"-"&amp;LEFT(G5,1))))</f>
        <v>2-3</v>
      </c>
      <c r="G6" s="69"/>
      <c r="H6" s="163" t="s">
        <v>342</v>
      </c>
      <c r="I6" s="67" t="s">
        <v>342</v>
      </c>
      <c r="J6" s="183" t="str">
        <f t="shared" si="0"/>
        <v>2/3</v>
      </c>
      <c r="K6" s="71">
        <f t="shared" si="1"/>
        <v>7</v>
      </c>
      <c r="L6" s="122">
        <f t="shared" si="2"/>
        <v>2</v>
      </c>
      <c r="M6" s="123">
        <f t="shared" si="3"/>
        <v>3</v>
      </c>
      <c r="N6" s="124">
        <f t="shared" si="4"/>
        <v>0</v>
      </c>
      <c r="O6" s="124">
        <f t="shared" si="5"/>
        <v>0</v>
      </c>
      <c r="P6" s="74">
        <f>IF(SUM(L6:O6)=0,"",RANK(K6,$K$3:$K$8,0))</f>
        <v>4</v>
      </c>
      <c r="Q6" s="266"/>
      <c r="R6" s="185" t="str">
        <f t="shared" si="6"/>
        <v>済美</v>
      </c>
    </row>
    <row r="7" spans="1:18" ht="36.75" customHeight="1">
      <c r="A7" s="54" t="s">
        <v>30</v>
      </c>
      <c r="B7" s="313" t="str">
        <f>IF('決勝ﾘｰｸﾞ順位'!C16="","",'決勝ﾘｰｸﾞ順位'!C16)</f>
        <v>城南Ａ</v>
      </c>
      <c r="C7" s="314"/>
      <c r="D7" s="150" t="str">
        <f>IF(LEFT(H3,1)="W","L W/O",IF(LEFT(H3,1)="L","W W/O",IF(H3="-","-",RIGHT(H3,1)&amp;"-"&amp;LEFT(H3,1))))</f>
        <v>3-0</v>
      </c>
      <c r="E7" s="159" t="str">
        <f>IF(LEFT(H4,1)="W","L W/O",IF(LEFT(H4,1)="L","W W/O",IF(H4="-","-",RIGHT(H4,1)&amp;"-"&amp;LEFT(H4,1))))</f>
        <v>2-3</v>
      </c>
      <c r="F7" s="159" t="str">
        <f>IF(LEFT(H5,1)="W","L W/O",IF(LEFT(H5,1)="L","W W/O",IF(H5="-","-",RIGHT(H5,1)&amp;"-"&amp;LEFT(H5,1))))</f>
        <v>3-2</v>
      </c>
      <c r="G7" s="162" t="str">
        <f>IF(LEFT(H6,1)="W","L W/O",IF(LEFT(H6,1)="L","W W/O",IF(H6="-","-",RIGHT(H6,1)&amp;"-"&amp;LEFT(H6,1))))</f>
        <v>2-3</v>
      </c>
      <c r="H7" s="34"/>
      <c r="I7" s="163" t="s">
        <v>341</v>
      </c>
      <c r="J7" s="182" t="str">
        <f t="shared" si="0"/>
        <v>3/2</v>
      </c>
      <c r="K7" s="35">
        <f t="shared" si="1"/>
        <v>8</v>
      </c>
      <c r="L7" s="128">
        <f t="shared" si="2"/>
        <v>3</v>
      </c>
      <c r="M7" s="129">
        <f t="shared" si="3"/>
        <v>2</v>
      </c>
      <c r="N7" s="130">
        <f t="shared" si="4"/>
        <v>0</v>
      </c>
      <c r="O7" s="130">
        <f t="shared" si="5"/>
        <v>0</v>
      </c>
      <c r="P7" s="55">
        <f>IF(SUM(L7:O7)=0,"",RANK(K7,$K$3:$K$8,0))</f>
        <v>2</v>
      </c>
      <c r="Q7" s="266"/>
      <c r="R7" s="185" t="str">
        <f t="shared" si="6"/>
        <v>城南Ａ</v>
      </c>
    </row>
    <row r="8" spans="1:18" ht="36.75" customHeight="1" thickBot="1">
      <c r="A8" s="125" t="s">
        <v>31</v>
      </c>
      <c r="B8" s="328" t="str">
        <f>IF('決勝ﾘｰｸﾞ順位'!C17="","",'決勝ﾘｰｸﾞ順位'!C17)</f>
        <v>尽誠学園Ａ</v>
      </c>
      <c r="C8" s="329"/>
      <c r="D8" s="160" t="str">
        <f>IF(LEFT(I3,1)="W","L W/O",IF(LEFT(I3,1)="L","W W/O",IF(I3="-","-",RIGHT(I3,1)&amp;"-"&amp;LEFT(I3,1))))</f>
        <v>3-1</v>
      </c>
      <c r="E8" s="151" t="str">
        <f>IF(LEFT(I4,1)="W","L W/O",IF(LEFT(I4,1)="L","W W/O",IF(I4="-","-",RIGHT(I4,1)&amp;"-"&amp;LEFT(I4,1))))</f>
        <v>1-3</v>
      </c>
      <c r="F8" s="151" t="str">
        <f>IF(LEFT(I5,1)="W","L W/O",IF(LEFT(I5,1)="L","W W/O",IF(I5="-","-",RIGHT(I5,1)&amp;"-"&amp;LEFT(I5,1))))</f>
        <v>3-1</v>
      </c>
      <c r="G8" s="77" t="str">
        <f>IF(LEFT(I6,1)="W","L W/O",IF(LEFT(I6,1)="L","W W/O",IF(I6="-","-",RIGHT(I6,1)&amp;"-"&amp;LEFT(I6,1))))</f>
        <v>2-3</v>
      </c>
      <c r="H8" s="164" t="str">
        <f>IF(LEFT(I7,1)="W","L W/O",IF(LEFT(I7,1)="L","W W/O",IF(I7="-","-",RIGHT(I7,1)&amp;"-"&amp;LEFT(I7,1))))</f>
        <v>1-3</v>
      </c>
      <c r="I8" s="57"/>
      <c r="J8" s="184" t="str">
        <f t="shared" si="0"/>
        <v>2/3</v>
      </c>
      <c r="K8" s="126">
        <f t="shared" si="1"/>
        <v>7</v>
      </c>
      <c r="L8" s="58">
        <f t="shared" si="2"/>
        <v>2</v>
      </c>
      <c r="M8" s="59">
        <f t="shared" si="3"/>
        <v>3</v>
      </c>
      <c r="N8" s="60">
        <f t="shared" si="4"/>
        <v>0</v>
      </c>
      <c r="O8" s="60">
        <f t="shared" si="5"/>
        <v>0</v>
      </c>
      <c r="P8" s="127">
        <v>5</v>
      </c>
      <c r="Q8" s="266"/>
      <c r="R8" s="185" t="str">
        <f t="shared" si="6"/>
        <v>尽誠学園Ａ</v>
      </c>
    </row>
    <row r="9" spans="1:18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39"/>
      <c r="R9" s="27"/>
    </row>
    <row r="10" spans="1:18" ht="36.75" customHeight="1" thickBot="1">
      <c r="A10" s="323" t="s">
        <v>94</v>
      </c>
      <c r="B10" s="324"/>
      <c r="C10" s="121" t="s">
        <v>283</v>
      </c>
      <c r="D10" s="45" t="str">
        <f>IF(B11="","",B11)</f>
        <v>土佐女子</v>
      </c>
      <c r="E10" s="46" t="str">
        <f>IF(B12="","",B12)</f>
        <v>四学香川西</v>
      </c>
      <c r="F10" s="46" t="str">
        <f>IF(B13="","",B13)</f>
        <v>玉名女子</v>
      </c>
      <c r="G10" s="45" t="str">
        <f>IF(B14="","",B14)</f>
        <v>高松中央Ａ</v>
      </c>
      <c r="H10" s="45" t="str">
        <f>IF(B15="","",B15)</f>
        <v>鹿児島城西Ｂ</v>
      </c>
      <c r="I10" s="47" t="s">
        <v>9</v>
      </c>
      <c r="J10" s="48" t="s">
        <v>10</v>
      </c>
      <c r="K10" s="51" t="s">
        <v>15</v>
      </c>
      <c r="L10" s="49" t="s">
        <v>11</v>
      </c>
      <c r="M10" s="50" t="s">
        <v>12</v>
      </c>
      <c r="N10" s="50" t="s">
        <v>13</v>
      </c>
      <c r="O10" s="50" t="s">
        <v>14</v>
      </c>
      <c r="R10" s="22"/>
    </row>
    <row r="11" spans="1:18" ht="36.75" customHeight="1">
      <c r="A11" s="52" t="s">
        <v>32</v>
      </c>
      <c r="B11" s="330" t="str">
        <f>IF('決勝ﾘｰｸﾞ順位'!B18="","",'決勝ﾘｰｸﾞ順位'!B18)</f>
        <v>土佐女子</v>
      </c>
      <c r="C11" s="331"/>
      <c r="D11" s="157"/>
      <c r="E11" s="75" t="s">
        <v>343</v>
      </c>
      <c r="F11" s="75" t="s">
        <v>341</v>
      </c>
      <c r="G11" s="66" t="s">
        <v>343</v>
      </c>
      <c r="H11" s="158" t="s">
        <v>341</v>
      </c>
      <c r="I11" s="181" t="str">
        <f>IF(SUM(L11:M11)=0,"/",N11+L11&amp;"/"&amp;O11+M11)</f>
        <v>4/0</v>
      </c>
      <c r="J11" s="30">
        <f>IF(SUM(L11:O11)=0,"",N11*2+M11+L11*2)</f>
        <v>8</v>
      </c>
      <c r="K11" s="53">
        <f>IF(SUM(L11:O11)=0,"",RANK(J11,$J$11:$J$15,0))</f>
        <v>1</v>
      </c>
      <c r="L11" s="31">
        <f>IF(LEFT(E11,1)="3",1,0)+IF(LEFT(D11,1)="3",1,0)+IF(LEFT(F11,1)="3",1,0)+IF(LEFT(G11,1)="3",1,0)+IF(LEFT(H11,1)="3",1,0)</f>
        <v>4</v>
      </c>
      <c r="M11" s="32">
        <f>IF(RIGHT(E11,1)="3",1,0)+IF(RIGHT(D11,1)="3",1,0)+IF(RIGHT(F11,1)="3",1,0)+IF(RIGHT(G11,1)="3",1,0)+IF(RIGHT(H11,1)="3",1,0)</f>
        <v>0</v>
      </c>
      <c r="N11" s="33">
        <f>IF(LEFT(E11,1)="W",1,0)+IF(LEFT(D11,1)="W",1,0)+IF(LEFT(F11,1)="W",1,0)+IF(LEFT(G11,1)="W",1,0)+IF(LEFT(H11,1)="W",1,0)</f>
        <v>0</v>
      </c>
      <c r="O11" s="33">
        <f>IF(LEFT(E11,1)="L",1,0)+IF(LEFT(D11,1)="L",1,0)+IF(LEFT(F11,1)="L",1,0)+IF(LEFT(G11,1)="L",1,0)+IF(LEFT(H11,1)="L",1,0)</f>
        <v>0</v>
      </c>
      <c r="P11" s="267"/>
      <c r="Q11" s="185"/>
      <c r="R11" s="185" t="str">
        <f>$B11</f>
        <v>土佐女子</v>
      </c>
    </row>
    <row r="12" spans="1:18" ht="36.75" customHeight="1">
      <c r="A12" s="54" t="s">
        <v>34</v>
      </c>
      <c r="B12" s="330" t="str">
        <f>IF('決勝ﾘｰｸﾞ順位'!B19="","",'決勝ﾘｰｸﾞ順位'!B19)</f>
        <v>四学香川西</v>
      </c>
      <c r="C12" s="331"/>
      <c r="D12" s="162" t="str">
        <f>IF(LEFT(E11,1)="W","L W/O",IF(LEFT(E11,1)="L","W W/O",IF(E11="-","-",RIGHT(E11,1)&amp;"-"&amp;LEFT(E11,1))))</f>
        <v>0-3</v>
      </c>
      <c r="E12" s="34"/>
      <c r="F12" s="161" t="s">
        <v>342</v>
      </c>
      <c r="G12" s="158" t="s">
        <v>343</v>
      </c>
      <c r="H12" s="70" t="s">
        <v>341</v>
      </c>
      <c r="I12" s="182" t="str">
        <f>IF(SUM(L12:M12)=0,"/",N12+L12&amp;"/"&amp;O12+M12)</f>
        <v>3/1</v>
      </c>
      <c r="J12" s="35">
        <f>IF(SUM(L12:O12)=0,"",N12*2+M12+L12*2)</f>
        <v>7</v>
      </c>
      <c r="K12" s="55">
        <f>IF(SUM(L12:O12)=0,"",RANK(J12,$J$11:$J$15,0))</f>
        <v>2</v>
      </c>
      <c r="L12" s="31">
        <f>IF(LEFT(E12,1)="3",1,0)+IF(LEFT(D12,1)="3",1,0)+IF(LEFT(F12,1)="3",1,0)+IF(LEFT(G12,1)="3",1,0)+IF(LEFT(H12,1)="3",1,0)</f>
        <v>3</v>
      </c>
      <c r="M12" s="32">
        <f>IF(RIGHT(E12,1)="3",1,0)+IF(RIGHT(D12,1)="3",1,0)+IF(RIGHT(F12,1)="3",1,0)+IF(RIGHT(G12,1)="3",1,0)+IF(RIGHT(H12,1)="3",1,0)</f>
        <v>1</v>
      </c>
      <c r="N12" s="33">
        <f>IF(LEFT(E12,1)="W",1,0)+IF(LEFT(D12,1)="W",1,0)+IF(LEFT(F12,1)="W",1,0)+IF(LEFT(G12,1)="W",1,0)+IF(LEFT(H12,1)="W",1,0)</f>
        <v>0</v>
      </c>
      <c r="O12" s="33">
        <f>IF(LEFT(E12,1)="L",1,0)+IF(LEFT(D12,1)="L",1,0)+IF(LEFT(F12,1)="L",1,0)+IF(LEFT(G12,1)="L",1,0)+IF(LEFT(H12,1)="L",1,0)</f>
        <v>0</v>
      </c>
      <c r="P12" s="267"/>
      <c r="Q12" s="185"/>
      <c r="R12" s="185" t="str">
        <f>$B12</f>
        <v>四学香川西</v>
      </c>
    </row>
    <row r="13" spans="1:18" ht="36.75" customHeight="1">
      <c r="A13" s="54" t="s">
        <v>104</v>
      </c>
      <c r="B13" s="330" t="str">
        <f>IF('決勝ﾘｰｸﾞ順位'!B20="","",'決勝ﾘｰｸﾞ順位'!B20)</f>
        <v>玉名女子</v>
      </c>
      <c r="C13" s="331"/>
      <c r="D13" s="76" t="str">
        <f>IF(LEFT(F11,1)="W","L W/O",IF(LEFT(F11,1)="L","W W/O",IF(F11="-","-",RIGHT(F11,1)&amp;"-"&amp;LEFT(F11,1))))</f>
        <v>1-3</v>
      </c>
      <c r="E13" s="162" t="str">
        <f>IF(LEFT(F12,1)="W","L W/O",IF(LEFT(F12,1)="L","W W/O",IF(F12="-","-",RIGHT(F12,1)&amp;"-"&amp;LEFT(F12,1))))</f>
        <v>2-3</v>
      </c>
      <c r="F13" s="69"/>
      <c r="G13" s="70" t="s">
        <v>388</v>
      </c>
      <c r="H13" s="158" t="s">
        <v>342</v>
      </c>
      <c r="I13" s="183" t="str">
        <f>IF(SUM(L13:M13)=0,"/",N13+L13&amp;"/"&amp;O13+M13)</f>
        <v>1/3</v>
      </c>
      <c r="J13" s="71">
        <f>IF(SUM(L13:O13)=0,"",N13*2+M13+L13*2)</f>
        <v>5</v>
      </c>
      <c r="K13" s="74">
        <f>IF(SUM(L13:O13)=0,"",RANK(J13,$J$11:$J$15,0))</f>
        <v>4</v>
      </c>
      <c r="L13" s="72">
        <f>IF(LEFT(E13,1)="3",1,0)+IF(LEFT(D13,1)="3",1,0)+IF(LEFT(F13,1)="3",1,0)+IF(LEFT(G13,1)="3",1,0)+IF(LEFT(H13,1)="3",1,0)</f>
        <v>1</v>
      </c>
      <c r="M13" s="40">
        <f>IF(RIGHT(E13,1)="3",1,0)+IF(RIGHT(D13,1)="3",1,0)+IF(RIGHT(F13,1)="3",1,0)+IF(RIGHT(G13,1)="3",1,0)+IF(RIGHT(H13,1)="3",1,0)</f>
        <v>3</v>
      </c>
      <c r="N13" s="73">
        <f>IF(LEFT(E13,1)="W",1,0)+IF(LEFT(D13,1)="W",1,0)+IF(LEFT(F13,1)="W",1,0)+IF(LEFT(G13,1)="W",1,0)+IF(LEFT(H13,1)="W",1,0)</f>
        <v>0</v>
      </c>
      <c r="O13" s="73">
        <f>IF(LEFT(E13,1)="L",1,0)+IF(LEFT(D13,1)="L",1,0)+IF(LEFT(F13,1)="L",1,0)+IF(LEFT(G13,1)="L",1,0)+IF(LEFT(H13,1)="L",1,0)</f>
        <v>0</v>
      </c>
      <c r="P13" s="267"/>
      <c r="Q13" s="185"/>
      <c r="R13" s="185" t="str">
        <f>$B13</f>
        <v>玉名女子</v>
      </c>
    </row>
    <row r="14" spans="1:18" ht="36.75" customHeight="1">
      <c r="A14" s="68" t="s">
        <v>33</v>
      </c>
      <c r="B14" s="330" t="str">
        <f>IF('決勝ﾘｰｸﾞ順位'!C18="","",'決勝ﾘｰｸﾞ順位'!C18)</f>
        <v>高松中央Ａ</v>
      </c>
      <c r="C14" s="331"/>
      <c r="D14" s="159" t="str">
        <f>IF(LEFT(G11,1)="W","L W/O",IF(LEFT(G11,1)="L","W W/O",IF(G11="-","-",RIGHT(G11,1)&amp;"-"&amp;LEFT(G11,1))))</f>
        <v>0-3</v>
      </c>
      <c r="E14" s="159" t="str">
        <f>IF(LEFT(G12,1)="W","L W/O",IF(LEFT(G12,1)="L","W W/O",IF(G12="-","-",RIGHT(G12,1)&amp;"-"&amp;LEFT(G12,1))))</f>
        <v>0-3</v>
      </c>
      <c r="F14" s="70" t="str">
        <f>IF(LEFT(G13,1)="W","L W/O",IF(LEFT(G13,1)="L","W W/O",IF(G13="-","-",RIGHT(G13,1)&amp;"-"&amp;LEFT(G13,1))))</f>
        <v>3-0</v>
      </c>
      <c r="G14" s="69"/>
      <c r="H14" s="163" t="s">
        <v>343</v>
      </c>
      <c r="I14" s="183" t="str">
        <f>IF(SUM(L14:M14)=0,"/",N14+L14&amp;"/"&amp;O14+M14)</f>
        <v>2/2</v>
      </c>
      <c r="J14" s="71">
        <f>IF(SUM(L14:O14)=0,"",N14*2+M14+L14*2)</f>
        <v>6</v>
      </c>
      <c r="K14" s="74">
        <f>IF(SUM(L14:O14)=0,"",RANK(J14,$J$11:$J$15,0))</f>
        <v>3</v>
      </c>
      <c r="L14" s="122">
        <f>IF(LEFT(E14,1)="3",1,0)+IF(LEFT(D14,1)="3",1,0)+IF(LEFT(F14,1)="3",1,0)+IF(LEFT(G14,1)="3",1,0)+IF(LEFT(H14,1)="3",1,0)</f>
        <v>2</v>
      </c>
      <c r="M14" s="123">
        <f>IF(RIGHT(E14,1)="3",1,0)+IF(RIGHT(D14,1)="3",1,0)+IF(RIGHT(F14,1)="3",1,0)+IF(RIGHT(G14,1)="3",1,0)+IF(RIGHT(H14,1)="3",1,0)</f>
        <v>2</v>
      </c>
      <c r="N14" s="124">
        <f>IF(LEFT(E14,1)="W",1,0)+IF(LEFT(D14,1)="W",1,0)+IF(LEFT(F14,1)="W",1,0)+IF(LEFT(G14,1)="W",1,0)+IF(LEFT(H14,1)="W",1,0)</f>
        <v>0</v>
      </c>
      <c r="O14" s="124">
        <f>IF(LEFT(E14,1)="L",1,0)+IF(LEFT(D14,1)="L",1,0)+IF(LEFT(F14,1)="L",1,0)+IF(LEFT(G14,1)="L",1,0)+IF(LEFT(H14,1)="L",1,0)</f>
        <v>0</v>
      </c>
      <c r="P14" s="267"/>
      <c r="Q14" s="185"/>
      <c r="R14" s="185" t="str">
        <f>$B14</f>
        <v>高松中央Ａ</v>
      </c>
    </row>
    <row r="15" spans="1:18" ht="36.75" customHeight="1" thickBot="1">
      <c r="A15" s="56" t="s">
        <v>35</v>
      </c>
      <c r="B15" s="328" t="str">
        <f>IF('決勝ﾘｰｸﾞ順位'!C19="","",'決勝ﾘｰｸﾞ順位'!C19)</f>
        <v>鹿児島城西Ｂ</v>
      </c>
      <c r="C15" s="329"/>
      <c r="D15" s="151" t="str">
        <f>IF(LEFT(H11,1)="W","L W/O",IF(LEFT(H11,1)="L","W W/O",IF(H11="-","-",RIGHT(H11,1)&amp;"-"&amp;LEFT(H11,1))))</f>
        <v>1-3</v>
      </c>
      <c r="E15" s="151" t="str">
        <f>IF(LEFT(H12,1)="W","L W/O",IF(LEFT(H12,1)="L","W W/O",IF(H12="-","-",RIGHT(H12,1)&amp;"-"&amp;LEFT(H12,1))))</f>
        <v>1-3</v>
      </c>
      <c r="F15" s="151" t="str">
        <f>IF(LEFT(H13,1)="W","L W/O",IF(LEFT(H13,1)="L","W W/O",IF(H13="-","-",RIGHT(H13,1)&amp;"-"&amp;LEFT(H13,1))))</f>
        <v>2-3</v>
      </c>
      <c r="G15" s="164" t="str">
        <f>IF(LEFT(H14,1)="W","L W/O",IF(LEFT(H14,1)="L","W W/O",IF(H14="-","-",RIGHT(H14,1)&amp;"-"&amp;LEFT(H14,1))))</f>
        <v>0-3</v>
      </c>
      <c r="H15" s="57"/>
      <c r="I15" s="201" t="str">
        <f>IF(SUM(L15:M15)=0,"/",N15+L15&amp;"/"&amp;O15+M15)</f>
        <v>0/4</v>
      </c>
      <c r="J15" s="202">
        <f>IF(SUM(L15:O15)=0,"",N15*2+M15+L15*2)</f>
        <v>4</v>
      </c>
      <c r="K15" s="203">
        <f>IF(SUM(L15:O15)=0,"",RANK(J15,$J$11:$J$15,0))</f>
        <v>5</v>
      </c>
      <c r="L15" s="128">
        <f>IF(LEFT(E15,1)="3",1,0)+IF(LEFT(D15,1)="3",1,0)+IF(LEFT(F15,1)="3",1,0)+IF(LEFT(G15,1)="3",1,0)+IF(LEFT(H15,1)="3",1,0)</f>
        <v>0</v>
      </c>
      <c r="M15" s="129">
        <f>IF(RIGHT(E15,1)="3",1,0)+IF(RIGHT(D15,1)="3",1,0)+IF(RIGHT(F15,1)="3",1,0)+IF(RIGHT(G15,1)="3",1,0)+IF(RIGHT(H15,1)="3",1,0)</f>
        <v>4</v>
      </c>
      <c r="N15" s="130">
        <f>IF(LEFT(E15,1)="W",1,0)+IF(LEFT(D15,1)="W",1,0)+IF(LEFT(F15,1)="W",1,0)+IF(LEFT(G15,1)="W",1,0)+IF(LEFT(H15,1)="W",1,0)</f>
        <v>0</v>
      </c>
      <c r="O15" s="130">
        <f>IF(LEFT(E15,1)="L",1,0)+IF(LEFT(D15,1)="L",1,0)+IF(LEFT(F15,1)="L",1,0)+IF(LEFT(G15,1)="L",1,0)+IF(LEFT(H15,1)="L",1,0)</f>
        <v>0</v>
      </c>
      <c r="P15" s="267"/>
      <c r="Q15" s="185"/>
      <c r="R15" s="185" t="str">
        <f>$B15</f>
        <v>鹿児島城西Ｂ</v>
      </c>
    </row>
    <row r="16" spans="1:18" s="26" customFormat="1" ht="36.75" customHeight="1" thickBot="1">
      <c r="A16" s="25"/>
      <c r="B16" s="36"/>
      <c r="C16" s="36"/>
      <c r="D16" s="371" t="s">
        <v>186</v>
      </c>
      <c r="E16" s="371"/>
      <c r="F16" s="371"/>
      <c r="G16" s="371"/>
      <c r="H16" s="371"/>
      <c r="I16" s="371"/>
      <c r="J16" s="371"/>
      <c r="K16" s="371"/>
      <c r="L16" s="358"/>
      <c r="M16" s="358"/>
      <c r="N16" s="358"/>
      <c r="O16" s="358"/>
      <c r="P16" s="371"/>
      <c r="Q16" s="166"/>
      <c r="R16" s="27"/>
    </row>
    <row r="17" spans="2:54" ht="36.75" customHeight="1" thickBot="1">
      <c r="B17" s="338" t="s">
        <v>20</v>
      </c>
      <c r="C17" s="339"/>
      <c r="D17" s="118" t="s">
        <v>21</v>
      </c>
      <c r="E17" s="187" t="s">
        <v>22</v>
      </c>
      <c r="F17" s="120" t="s">
        <v>23</v>
      </c>
      <c r="H17" s="132"/>
      <c r="I17" s="259" t="s">
        <v>67</v>
      </c>
      <c r="J17" s="260" t="s">
        <v>347</v>
      </c>
      <c r="K17" s="141"/>
      <c r="L17" s="134"/>
      <c r="M17" s="135"/>
      <c r="N17" s="135"/>
      <c r="O17" s="180"/>
      <c r="P17" s="141"/>
      <c r="Q17" s="141"/>
      <c r="R17" s="141"/>
      <c r="AZ17" s="359"/>
      <c r="BA17" s="359"/>
      <c r="BB17" s="359"/>
    </row>
    <row r="18" spans="2:54" ht="36.75" customHeight="1">
      <c r="B18" s="340" t="s">
        <v>269</v>
      </c>
      <c r="C18" s="341"/>
      <c r="D18" s="209" t="s">
        <v>108</v>
      </c>
      <c r="E18" s="210" t="s">
        <v>109</v>
      </c>
      <c r="F18" s="211" t="s">
        <v>110</v>
      </c>
      <c r="H18" s="133">
        <v>1</v>
      </c>
      <c r="I18" s="256" t="str">
        <f aca="true" t="shared" si="7" ref="I18:I23">IF(ISERROR(VLOOKUP(H18,$P$3:$R$8,3,FALSE))=TRUE,"",VLOOKUP(H18,$P$3:$R$8,3,FALSE))</f>
        <v>徳島市立Ａ</v>
      </c>
      <c r="J18" s="251" t="str">
        <f>IF(ISERROR(VLOOKUP(H18,$K$11:$R$15,6,FALSE))=TRUE,"",VLOOKUP(H18,$K$11:$R$15,8,FALSE))</f>
        <v>土佐女子</v>
      </c>
      <c r="K18" s="142"/>
      <c r="L18" s="136"/>
      <c r="M18" s="137"/>
      <c r="N18" s="137"/>
      <c r="O18" s="180"/>
      <c r="P18" s="141"/>
      <c r="Q18" s="141"/>
      <c r="R18" s="141"/>
      <c r="AZ18" s="359"/>
      <c r="BA18" s="359"/>
      <c r="BB18" s="359"/>
    </row>
    <row r="19" spans="2:54" ht="36.75" customHeight="1">
      <c r="B19" s="336" t="s">
        <v>270</v>
      </c>
      <c r="C19" s="337"/>
      <c r="D19" s="207" t="s">
        <v>111</v>
      </c>
      <c r="E19" s="212" t="s">
        <v>112</v>
      </c>
      <c r="F19" s="213" t="s">
        <v>113</v>
      </c>
      <c r="H19" s="16">
        <v>2</v>
      </c>
      <c r="I19" s="257" t="str">
        <f t="shared" si="7"/>
        <v>城南Ａ</v>
      </c>
      <c r="J19" s="253" t="str">
        <f>IF(ISERROR(VLOOKUP(H19,$K$11:$R$15,6,FALSE))=TRUE,"",VLOOKUP(H19,$K$11:$R$15,8,FALSE))</f>
        <v>四学香川西</v>
      </c>
      <c r="K19" s="142"/>
      <c r="L19" s="138"/>
      <c r="M19" s="139"/>
      <c r="N19" s="139"/>
      <c r="O19" s="180"/>
      <c r="P19" s="141"/>
      <c r="Q19" s="141"/>
      <c r="R19" s="141"/>
      <c r="AH19" s="359"/>
      <c r="AI19" s="359"/>
      <c r="AJ19" s="359"/>
      <c r="AZ19" s="359"/>
      <c r="BA19" s="359"/>
      <c r="BB19" s="359"/>
    </row>
    <row r="20" spans="2:54" ht="36.75" customHeight="1">
      <c r="B20" s="361" t="s">
        <v>271</v>
      </c>
      <c r="C20" s="362"/>
      <c r="D20" s="216" t="s">
        <v>114</v>
      </c>
      <c r="E20" s="217" t="s">
        <v>115</v>
      </c>
      <c r="F20" s="218" t="s">
        <v>116</v>
      </c>
      <c r="H20" s="16">
        <v>3</v>
      </c>
      <c r="I20" s="257" t="str">
        <f t="shared" si="7"/>
        <v>鹿児島城西Ａ</v>
      </c>
      <c r="J20" s="253" t="str">
        <f>IF(ISERROR(VLOOKUP(H20,$K$11:$R$15,6,FALSE))=TRUE,"",VLOOKUP(H20,$K$11:$R$15,8,FALSE))</f>
        <v>高松中央Ａ</v>
      </c>
      <c r="K20" s="142"/>
      <c r="L20" s="138"/>
      <c r="M20" s="139"/>
      <c r="N20" s="139"/>
      <c r="O20" s="180"/>
      <c r="P20" s="141"/>
      <c r="Q20" s="141"/>
      <c r="R20" s="141"/>
      <c r="AH20" s="359"/>
      <c r="AI20" s="359"/>
      <c r="AJ20" s="359"/>
      <c r="AZ20" s="359"/>
      <c r="BA20" s="359"/>
      <c r="BB20" s="359"/>
    </row>
    <row r="21" spans="2:54" ht="36.75" customHeight="1">
      <c r="B21" s="344" t="s">
        <v>272</v>
      </c>
      <c r="C21" s="345"/>
      <c r="D21" s="219" t="s">
        <v>133</v>
      </c>
      <c r="E21" s="220" t="s">
        <v>134</v>
      </c>
      <c r="F21" s="221" t="s">
        <v>127</v>
      </c>
      <c r="H21" s="16">
        <v>4</v>
      </c>
      <c r="I21" s="257" t="str">
        <f t="shared" si="7"/>
        <v>済美</v>
      </c>
      <c r="J21" s="253" t="str">
        <f>IF(ISERROR(VLOOKUP(H21,$K$11:$R$15,6,FALSE))=TRUE,"",VLOOKUP(H21,$K$11:$R$15,8,FALSE))</f>
        <v>玉名女子</v>
      </c>
      <c r="K21" s="142"/>
      <c r="L21" s="138"/>
      <c r="M21" s="139"/>
      <c r="N21" s="139"/>
      <c r="O21" s="180"/>
      <c r="P21" s="141"/>
      <c r="Q21" s="141"/>
      <c r="R21" s="141"/>
      <c r="AH21" s="359"/>
      <c r="AI21" s="359"/>
      <c r="AJ21" s="359"/>
      <c r="AZ21" s="359"/>
      <c r="BA21" s="359"/>
      <c r="BB21" s="359"/>
    </row>
    <row r="22" spans="2:54" ht="36.75" customHeight="1" thickBot="1">
      <c r="B22" s="342" t="s">
        <v>273</v>
      </c>
      <c r="C22" s="343"/>
      <c r="D22" s="208" t="s">
        <v>135</v>
      </c>
      <c r="E22" s="214" t="s">
        <v>132</v>
      </c>
      <c r="F22" s="215" t="s">
        <v>131</v>
      </c>
      <c r="H22" s="16">
        <v>5</v>
      </c>
      <c r="I22" s="257" t="str">
        <f t="shared" si="7"/>
        <v>尽誠学園Ａ</v>
      </c>
      <c r="J22" s="261" t="str">
        <f>IF(ISERROR(VLOOKUP(H22,$K$11:$R$15,6,FALSE))=TRUE,"",VLOOKUP(H22,$K$11:$R$15,8,FALSE))</f>
        <v>鹿児島城西Ｂ</v>
      </c>
      <c r="K22" s="142"/>
      <c r="L22" s="138"/>
      <c r="M22" s="139"/>
      <c r="N22" s="139"/>
      <c r="O22" s="178"/>
      <c r="P22" s="147"/>
      <c r="Q22" s="147"/>
      <c r="R22" s="179"/>
      <c r="AH22" s="359"/>
      <c r="AI22" s="359"/>
      <c r="AJ22" s="359"/>
      <c r="AZ22" s="359"/>
      <c r="BA22" s="359"/>
      <c r="BB22" s="359"/>
    </row>
    <row r="23" spans="8:54" ht="36.75" customHeight="1" thickBot="1">
      <c r="H23" s="17">
        <v>6</v>
      </c>
      <c r="I23" s="254" t="str">
        <f t="shared" si="7"/>
        <v>高松商業</v>
      </c>
      <c r="J23" s="255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R23" s="142"/>
      <c r="AH23" s="359"/>
      <c r="AI23" s="359"/>
      <c r="AJ23" s="359"/>
      <c r="AZ23" s="359"/>
      <c r="BA23" s="359"/>
      <c r="BB23" s="359"/>
    </row>
    <row r="24" spans="15:54" ht="36.75" customHeight="1">
      <c r="O24" s="142"/>
      <c r="P24" s="142"/>
      <c r="Q24" s="142"/>
      <c r="R24" s="142"/>
      <c r="AH24" s="359"/>
      <c r="AI24" s="359"/>
      <c r="AJ24" s="359"/>
      <c r="AZ24" s="359"/>
      <c r="BA24" s="359"/>
      <c r="BB24" s="359"/>
    </row>
    <row r="25" spans="15:36" ht="36.75" customHeight="1">
      <c r="O25" s="142"/>
      <c r="P25" s="142"/>
      <c r="Q25" s="142"/>
      <c r="R25" s="142"/>
      <c r="AH25" s="359"/>
      <c r="AI25" s="359"/>
      <c r="AJ25" s="359"/>
    </row>
    <row r="26" spans="15:54" ht="36.75" customHeight="1">
      <c r="O26" s="142"/>
      <c r="P26" s="142"/>
      <c r="Q26" s="142"/>
      <c r="R26" s="142"/>
      <c r="AH26" s="359"/>
      <c r="AI26" s="359"/>
      <c r="AJ26" s="359"/>
      <c r="AZ26" s="359"/>
      <c r="BA26" s="359"/>
      <c r="BB26" s="359"/>
    </row>
    <row r="27" spans="15:54" ht="36.75" customHeight="1">
      <c r="O27" s="142"/>
      <c r="P27" s="142"/>
      <c r="Q27" s="142"/>
      <c r="R27" s="142"/>
      <c r="AZ27" s="359"/>
      <c r="BA27" s="359"/>
      <c r="BB27" s="359"/>
    </row>
    <row r="28" spans="15:54" ht="36.75" customHeight="1">
      <c r="O28" s="142"/>
      <c r="P28" s="142"/>
      <c r="Q28" s="142"/>
      <c r="R28" s="142"/>
      <c r="AH28" s="359"/>
      <c r="AI28" s="359"/>
      <c r="AJ28" s="359"/>
      <c r="AZ28" s="359"/>
      <c r="BA28" s="359"/>
      <c r="BB28" s="359"/>
    </row>
    <row r="29" spans="15:54" ht="36.75" customHeight="1">
      <c r="O29" s="142"/>
      <c r="P29" s="142"/>
      <c r="Q29" s="142"/>
      <c r="R29" s="142"/>
      <c r="AH29" s="359"/>
      <c r="AI29" s="359"/>
      <c r="AJ29" s="359"/>
      <c r="AZ29" s="359"/>
      <c r="BA29" s="359"/>
      <c r="BB29" s="359"/>
    </row>
    <row r="30" spans="15:54" ht="36.75" customHeight="1">
      <c r="O30" s="142"/>
      <c r="P30" s="142"/>
      <c r="Q30" s="142"/>
      <c r="R30" s="142"/>
      <c r="AH30" s="359"/>
      <c r="AI30" s="359"/>
      <c r="AJ30" s="359"/>
      <c r="AZ30" s="359"/>
      <c r="BA30" s="359"/>
      <c r="BB30" s="359"/>
    </row>
    <row r="31" spans="34:54" ht="36.75" customHeight="1">
      <c r="AH31" s="359"/>
      <c r="AI31" s="359"/>
      <c r="AJ31" s="359"/>
      <c r="AZ31" s="359"/>
      <c r="BA31" s="359"/>
      <c r="BB31" s="359"/>
    </row>
    <row r="32" spans="15:54" ht="36.75" customHeight="1">
      <c r="O32" s="359"/>
      <c r="P32" s="359"/>
      <c r="Q32" s="359"/>
      <c r="R32" s="359"/>
      <c r="AH32" s="359"/>
      <c r="AI32" s="359"/>
      <c r="AJ32" s="359"/>
      <c r="AZ32" s="359"/>
      <c r="BA32" s="359"/>
      <c r="BB32" s="359"/>
    </row>
    <row r="33" spans="15:54" ht="36.75" customHeight="1">
      <c r="O33" s="359"/>
      <c r="P33" s="359"/>
      <c r="Q33" s="359"/>
      <c r="R33" s="359"/>
      <c r="AZ33" s="359"/>
      <c r="BA33" s="359"/>
      <c r="BB33" s="359"/>
    </row>
    <row r="34" spans="15:36" ht="36.75" customHeight="1">
      <c r="O34" s="359"/>
      <c r="P34" s="359"/>
      <c r="Q34" s="359"/>
      <c r="R34" s="359"/>
      <c r="AH34" s="359"/>
      <c r="AI34" s="359"/>
      <c r="AJ34" s="359"/>
    </row>
    <row r="35" spans="15:54" ht="36.75" customHeight="1">
      <c r="O35" s="359"/>
      <c r="P35" s="359"/>
      <c r="Q35" s="359"/>
      <c r="R35" s="359"/>
      <c r="AH35" s="359"/>
      <c r="AI35" s="359"/>
      <c r="AJ35" s="359"/>
      <c r="AZ35" s="359"/>
      <c r="BA35" s="359"/>
      <c r="BB35" s="359"/>
    </row>
    <row r="36" spans="15:54" ht="36.75" customHeight="1">
      <c r="O36" s="359"/>
      <c r="P36" s="359"/>
      <c r="Q36" s="359"/>
      <c r="R36" s="359"/>
      <c r="AH36" s="359"/>
      <c r="AI36" s="359"/>
      <c r="AJ36" s="359"/>
      <c r="AZ36" s="359"/>
      <c r="BA36" s="359"/>
      <c r="BB36" s="359"/>
    </row>
    <row r="37" spans="34:54" ht="36.75" customHeight="1">
      <c r="AH37" s="359"/>
      <c r="AI37" s="359"/>
      <c r="AJ37" s="359"/>
      <c r="AZ37" s="359"/>
      <c r="BA37" s="359"/>
      <c r="BB37" s="359"/>
    </row>
    <row r="38" spans="15:54" ht="36.75" customHeight="1">
      <c r="O38" s="359"/>
      <c r="P38" s="359"/>
      <c r="Q38" s="359"/>
      <c r="R38" s="359"/>
      <c r="AH38" s="359"/>
      <c r="AI38" s="359"/>
      <c r="AJ38" s="359"/>
      <c r="AZ38" s="359"/>
      <c r="BA38" s="359"/>
      <c r="BB38" s="359"/>
    </row>
    <row r="39" spans="15:54" ht="36.75" customHeight="1">
      <c r="O39" s="359"/>
      <c r="P39" s="359"/>
      <c r="Q39" s="359"/>
      <c r="R39" s="359"/>
      <c r="AH39" s="359"/>
      <c r="AI39" s="359"/>
      <c r="AJ39" s="359"/>
      <c r="AZ39" s="359"/>
      <c r="BA39" s="359"/>
      <c r="BB39" s="359"/>
    </row>
    <row r="40" spans="15:54" ht="36.75" customHeight="1">
      <c r="O40" s="359"/>
      <c r="P40" s="359"/>
      <c r="Q40" s="359"/>
      <c r="R40" s="359"/>
      <c r="AH40" s="359"/>
      <c r="AI40" s="359"/>
      <c r="AJ40" s="359"/>
      <c r="AZ40" s="359"/>
      <c r="BA40" s="359"/>
      <c r="BB40" s="359"/>
    </row>
    <row r="41" spans="15:54" ht="36.75" customHeight="1">
      <c r="O41" s="359"/>
      <c r="P41" s="359"/>
      <c r="Q41" s="359"/>
      <c r="R41" s="359"/>
      <c r="AH41" s="359"/>
      <c r="AI41" s="359"/>
      <c r="AJ41" s="359"/>
      <c r="AZ41" s="359"/>
      <c r="BA41" s="359"/>
      <c r="BB41" s="359"/>
    </row>
    <row r="42" spans="15:54" ht="36.75" customHeight="1">
      <c r="O42" s="359"/>
      <c r="P42" s="359"/>
      <c r="Q42" s="359"/>
      <c r="R42" s="359"/>
      <c r="AZ42" s="359"/>
      <c r="BA42" s="359"/>
      <c r="BB42" s="359"/>
    </row>
    <row r="43" spans="15:36" ht="36.75" customHeight="1">
      <c r="O43" s="359"/>
      <c r="P43" s="359"/>
      <c r="Q43" s="359"/>
      <c r="R43" s="359"/>
      <c r="AH43" s="359"/>
      <c r="AI43" s="359"/>
      <c r="AJ43" s="359"/>
    </row>
    <row r="44" spans="15:54" ht="36.75" customHeight="1">
      <c r="O44" s="359"/>
      <c r="P44" s="359"/>
      <c r="Q44" s="359"/>
      <c r="R44" s="359"/>
      <c r="AH44" s="359"/>
      <c r="AI44" s="359"/>
      <c r="AJ44" s="359"/>
      <c r="AZ44" s="359"/>
      <c r="BA44" s="359"/>
      <c r="BB44" s="359"/>
    </row>
    <row r="45" spans="15:54" ht="36.75" customHeight="1">
      <c r="O45" s="359"/>
      <c r="P45" s="359"/>
      <c r="Q45" s="359"/>
      <c r="R45" s="359"/>
      <c r="AH45" s="359"/>
      <c r="AI45" s="359"/>
      <c r="AJ45" s="359"/>
      <c r="AZ45" s="359"/>
      <c r="BA45" s="359"/>
      <c r="BB45" s="359"/>
    </row>
    <row r="46" spans="34:54" ht="36.75" customHeight="1">
      <c r="AH46" s="359"/>
      <c r="AI46" s="359"/>
      <c r="AJ46" s="359"/>
      <c r="AZ46" s="359"/>
      <c r="BA46" s="359"/>
      <c r="BB46" s="359"/>
    </row>
    <row r="47" spans="15:54" ht="36.75" customHeight="1">
      <c r="O47" s="359"/>
      <c r="P47" s="359"/>
      <c r="Q47" s="359"/>
      <c r="R47" s="359"/>
      <c r="AH47" s="359"/>
      <c r="AI47" s="359"/>
      <c r="AJ47" s="359"/>
      <c r="AZ47" s="359"/>
      <c r="BA47" s="359"/>
      <c r="BB47" s="359"/>
    </row>
    <row r="48" spans="15:54" ht="36.75" customHeight="1">
      <c r="O48" s="359"/>
      <c r="P48" s="359"/>
      <c r="Q48" s="359"/>
      <c r="R48" s="359"/>
      <c r="AH48" s="359"/>
      <c r="AI48" s="359"/>
      <c r="AJ48" s="359"/>
      <c r="AZ48" s="359"/>
      <c r="BA48" s="359"/>
      <c r="BB48" s="359"/>
    </row>
    <row r="49" spans="15:54" ht="36.75" customHeight="1">
      <c r="O49" s="359"/>
      <c r="P49" s="359"/>
      <c r="Q49" s="359"/>
      <c r="R49" s="359"/>
      <c r="AH49" s="359"/>
      <c r="AI49" s="359"/>
      <c r="AJ49" s="359"/>
      <c r="AZ49" s="359"/>
      <c r="BA49" s="359"/>
      <c r="BB49" s="359"/>
    </row>
    <row r="50" spans="15:54" ht="36.75" customHeight="1">
      <c r="O50" s="359"/>
      <c r="P50" s="359"/>
      <c r="Q50" s="359"/>
      <c r="R50" s="359"/>
      <c r="AH50" s="359"/>
      <c r="AI50" s="359"/>
      <c r="AJ50" s="359"/>
      <c r="AZ50" s="359"/>
      <c r="BA50" s="359"/>
      <c r="BB50" s="359"/>
    </row>
    <row r="51" spans="15:54" ht="36.75" customHeight="1">
      <c r="O51" s="359"/>
      <c r="P51" s="359"/>
      <c r="Q51" s="359"/>
      <c r="R51" s="359"/>
      <c r="AZ51" s="359"/>
      <c r="BA51" s="359"/>
      <c r="BB51" s="359"/>
    </row>
    <row r="68" spans="15:40" ht="36.75" customHeight="1">
      <c r="O68" s="359"/>
      <c r="P68" s="359"/>
      <c r="Q68" s="359"/>
      <c r="R68" s="359"/>
      <c r="AH68" s="359"/>
      <c r="AI68" s="359"/>
      <c r="AJ68" s="359"/>
      <c r="AL68" s="359"/>
      <c r="AM68" s="359"/>
      <c r="AN68" s="359"/>
    </row>
    <row r="69" spans="15:40" ht="36.75" customHeight="1">
      <c r="O69" s="359"/>
      <c r="P69" s="359"/>
      <c r="Q69" s="359"/>
      <c r="R69" s="359"/>
      <c r="AH69" s="359"/>
      <c r="AI69" s="359"/>
      <c r="AJ69" s="359"/>
      <c r="AL69" s="359"/>
      <c r="AM69" s="359"/>
      <c r="AN69" s="359"/>
    </row>
    <row r="70" spans="15:40" ht="36.75" customHeight="1">
      <c r="O70" s="359"/>
      <c r="P70" s="359"/>
      <c r="Q70" s="359"/>
      <c r="R70" s="359"/>
      <c r="AH70" s="359"/>
      <c r="AI70" s="359"/>
      <c r="AJ70" s="359"/>
      <c r="AL70" s="359"/>
      <c r="AM70" s="359"/>
      <c r="AN70" s="359"/>
    </row>
    <row r="71" spans="15:40" ht="36.75" customHeight="1">
      <c r="O71" s="359"/>
      <c r="P71" s="359"/>
      <c r="Q71" s="359"/>
      <c r="R71" s="359"/>
      <c r="AH71" s="359"/>
      <c r="AI71" s="359"/>
      <c r="AJ71" s="359"/>
      <c r="AL71" s="359"/>
      <c r="AM71" s="359"/>
      <c r="AN71" s="359"/>
    </row>
    <row r="72" spans="15:40" ht="36.75" customHeight="1">
      <c r="O72" s="359"/>
      <c r="P72" s="359"/>
      <c r="Q72" s="359"/>
      <c r="R72" s="359"/>
      <c r="AH72" s="359"/>
      <c r="AI72" s="359"/>
      <c r="AJ72" s="359"/>
      <c r="AL72" s="359"/>
      <c r="AM72" s="359"/>
      <c r="AN72" s="359"/>
    </row>
    <row r="73" spans="15:40" ht="36.75" customHeight="1">
      <c r="O73" s="359"/>
      <c r="P73" s="359"/>
      <c r="Q73" s="359"/>
      <c r="R73" s="359"/>
      <c r="AH73" s="359"/>
      <c r="AI73" s="359"/>
      <c r="AJ73" s="359"/>
      <c r="AL73" s="359"/>
      <c r="AM73" s="359"/>
      <c r="AN73" s="359"/>
    </row>
    <row r="74" spans="15:40" ht="36.75" customHeight="1">
      <c r="O74" s="359"/>
      <c r="P74" s="359"/>
      <c r="Q74" s="359"/>
      <c r="R74" s="359"/>
      <c r="AH74" s="359"/>
      <c r="AI74" s="359"/>
      <c r="AJ74" s="359"/>
      <c r="AL74" s="359"/>
      <c r="AM74" s="359"/>
      <c r="AN74" s="359"/>
    </row>
    <row r="75" spans="15:40" ht="36.75" customHeight="1">
      <c r="O75" s="359"/>
      <c r="P75" s="359"/>
      <c r="Q75" s="359"/>
      <c r="R75" s="359"/>
      <c r="AH75" s="359"/>
      <c r="AI75" s="359"/>
      <c r="AJ75" s="359"/>
      <c r="AL75" s="359"/>
      <c r="AM75" s="359"/>
      <c r="AN75" s="359"/>
    </row>
    <row r="76" spans="34:40" ht="36.75" customHeight="1">
      <c r="AH76" s="359"/>
      <c r="AI76" s="359"/>
      <c r="AJ76" s="359"/>
      <c r="AL76" s="359"/>
      <c r="AM76" s="359"/>
      <c r="AN76" s="359"/>
    </row>
    <row r="77" spans="15:40" ht="36.75" customHeight="1">
      <c r="O77" s="359"/>
      <c r="P77" s="359"/>
      <c r="Q77" s="359"/>
      <c r="R77" s="359"/>
      <c r="AH77" s="359"/>
      <c r="AI77" s="359"/>
      <c r="AJ77" s="359"/>
      <c r="AL77" s="359"/>
      <c r="AM77" s="359"/>
      <c r="AN77" s="359"/>
    </row>
    <row r="78" spans="15:40" ht="36.75" customHeight="1">
      <c r="O78" s="359"/>
      <c r="P78" s="359"/>
      <c r="Q78" s="359"/>
      <c r="R78" s="359"/>
      <c r="AH78" s="359"/>
      <c r="AI78" s="359"/>
      <c r="AJ78" s="359"/>
      <c r="AL78" s="359"/>
      <c r="AM78" s="359"/>
      <c r="AN78" s="359"/>
    </row>
    <row r="79" spans="15:40" ht="36.75" customHeight="1">
      <c r="O79" s="359"/>
      <c r="P79" s="359"/>
      <c r="Q79" s="359"/>
      <c r="R79" s="359"/>
      <c r="AH79" s="359"/>
      <c r="AI79" s="359"/>
      <c r="AJ79" s="359"/>
      <c r="AL79" s="359"/>
      <c r="AM79" s="359"/>
      <c r="AN79" s="359"/>
    </row>
    <row r="80" spans="15:40" ht="36.75" customHeight="1">
      <c r="O80" s="359"/>
      <c r="P80" s="359"/>
      <c r="Q80" s="359"/>
      <c r="R80" s="359"/>
      <c r="AH80" s="359"/>
      <c r="AI80" s="359"/>
      <c r="AJ80" s="359"/>
      <c r="AL80" s="359"/>
      <c r="AM80" s="359"/>
      <c r="AN80" s="359"/>
    </row>
    <row r="81" spans="15:40" ht="36.75" customHeight="1">
      <c r="O81" s="359"/>
      <c r="P81" s="359"/>
      <c r="Q81" s="359"/>
      <c r="R81" s="359"/>
      <c r="AH81" s="359"/>
      <c r="AI81" s="359"/>
      <c r="AJ81" s="359"/>
      <c r="AL81" s="359"/>
      <c r="AM81" s="359"/>
      <c r="AN81" s="359"/>
    </row>
    <row r="82" spans="38:40" ht="36.75" customHeight="1">
      <c r="AL82" s="359"/>
      <c r="AM82" s="359"/>
      <c r="AN82" s="359"/>
    </row>
    <row r="83" spans="38:40" ht="36.75" customHeight="1">
      <c r="AL83" s="359"/>
      <c r="AM83" s="359"/>
      <c r="AN83" s="359"/>
    </row>
    <row r="84" spans="38:40" ht="36.75" customHeight="1">
      <c r="AL84" s="359"/>
      <c r="AM84" s="359"/>
      <c r="AN84" s="359"/>
    </row>
    <row r="85" spans="38:40" ht="36.75" customHeight="1">
      <c r="AL85" s="359"/>
      <c r="AM85" s="359"/>
      <c r="AN85" s="359"/>
    </row>
    <row r="86" spans="38:40" ht="36.75" customHeight="1">
      <c r="AL86" s="359"/>
      <c r="AM86" s="359"/>
      <c r="AN86" s="359"/>
    </row>
    <row r="87" spans="38:40" ht="36.75" customHeight="1">
      <c r="AL87" s="359"/>
      <c r="AM87" s="359"/>
      <c r="AN87" s="359"/>
    </row>
  </sheetData>
  <sheetProtection/>
  <mergeCells count="37">
    <mergeCell ref="AZ44:BB51"/>
    <mergeCell ref="O68:R75"/>
    <mergeCell ref="O77:R81"/>
    <mergeCell ref="AH68:AJ81"/>
    <mergeCell ref="AL68:AN87"/>
    <mergeCell ref="AH43:AJ50"/>
    <mergeCell ref="AH19:AJ26"/>
    <mergeCell ref="AZ17:BB24"/>
    <mergeCell ref="AZ26:BB33"/>
    <mergeCell ref="AZ35:BB42"/>
    <mergeCell ref="AH28:AJ32"/>
    <mergeCell ref="AH34:AJ41"/>
    <mergeCell ref="O38:R45"/>
    <mergeCell ref="O47:R51"/>
    <mergeCell ref="B22:C22"/>
    <mergeCell ref="B11:C11"/>
    <mergeCell ref="B13:C13"/>
    <mergeCell ref="B21:C21"/>
    <mergeCell ref="B17:C17"/>
    <mergeCell ref="B19:C19"/>
    <mergeCell ref="B20:C20"/>
    <mergeCell ref="B4:C4"/>
    <mergeCell ref="A10:B10"/>
    <mergeCell ref="B5:C5"/>
    <mergeCell ref="B6:C6"/>
    <mergeCell ref="B7:C7"/>
    <mergeCell ref="O32:R36"/>
    <mergeCell ref="B8:C8"/>
    <mergeCell ref="D16:P16"/>
    <mergeCell ref="B14:C14"/>
    <mergeCell ref="B15:C15"/>
    <mergeCell ref="B18:C18"/>
    <mergeCell ref="A1:B1"/>
    <mergeCell ref="C1:D1"/>
    <mergeCell ref="A2:B2"/>
    <mergeCell ref="B12:C12"/>
    <mergeCell ref="B3:C3"/>
  </mergeCells>
  <conditionalFormatting sqref="F2:F6 F9:F14 C2:C15">
    <cfRule type="expression" priority="2" dxfId="12" stopIfTrue="1">
      <formula>ISERROR(C2)=TRUE</formula>
    </cfRule>
  </conditionalFormatting>
  <dataValidations count="1">
    <dataValidation allowBlank="1" showInputMessage="1" showErrorMessage="1" imeMode="off" sqref="E3:I3 H13 F12:G12 E11:H11 H5 F4:G4 I6 I4"/>
  </dataValidation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3" r:id="rId1"/>
  <headerFooter alignWithMargins="0">
    <oddFooter>&amp;C&amp;"ＭＳ 明朝,標準"－34－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BB87"/>
  <sheetViews>
    <sheetView view="pageBreakPreview" zoomScale="75" zoomScaleNormal="70" zoomScaleSheetLayoutView="75" zoomScalePageLayoutView="0" workbookViewId="0" topLeftCell="A1">
      <selection activeCell="U6" sqref="U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5.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6.75" customHeight="1" thickBot="1">
      <c r="A1" s="325" t="s">
        <v>7</v>
      </c>
      <c r="B1" s="325"/>
      <c r="C1" s="325" t="s">
        <v>8</v>
      </c>
      <c r="D1" s="325"/>
      <c r="E1" s="20" t="s">
        <v>44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3"/>
      <c r="S1" s="22"/>
      <c r="T1" s="22"/>
    </row>
    <row r="2" spans="1:17" ht="36.75" customHeight="1" thickBot="1">
      <c r="A2" s="323" t="s">
        <v>69</v>
      </c>
      <c r="B2" s="324"/>
      <c r="C2" s="121" t="s">
        <v>274</v>
      </c>
      <c r="D2" s="45" t="str">
        <f>IF(B3="","",B3)</f>
        <v>長崎女子商</v>
      </c>
      <c r="E2" s="46" t="str">
        <f>IF(B4="","",B4)</f>
        <v>伊予農業Ａ</v>
      </c>
      <c r="F2" s="46" t="str">
        <f>IF(B5="","",B5)</f>
        <v>今治南Ａ</v>
      </c>
      <c r="G2" s="45" t="str">
        <f>IF(B6="","",B6)</f>
        <v>徳島商業Ａ</v>
      </c>
      <c r="H2" s="45" t="str">
        <f>IF(B7="","",B7)</f>
        <v>岡山東商Ａ</v>
      </c>
      <c r="I2" s="45" t="str">
        <f>IF(B8="","",B8)</f>
        <v>出雲西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  <c r="Q2" s="264"/>
    </row>
    <row r="3" spans="1:18" ht="36.75" customHeight="1">
      <c r="A3" s="188" t="s">
        <v>136</v>
      </c>
      <c r="B3" s="330" t="str">
        <f>IF('決勝ﾘｰｸﾞ順位'!D15="","",'決勝ﾘｰｸﾞ順位'!D15)</f>
        <v>長崎女子商</v>
      </c>
      <c r="C3" s="331"/>
      <c r="D3" s="157"/>
      <c r="E3" s="75" t="s">
        <v>341</v>
      </c>
      <c r="F3" s="75" t="s">
        <v>342</v>
      </c>
      <c r="G3" s="66" t="s">
        <v>345</v>
      </c>
      <c r="H3" s="158" t="s">
        <v>345</v>
      </c>
      <c r="I3" s="66" t="s">
        <v>392</v>
      </c>
      <c r="J3" s="181" t="str">
        <f aca="true" t="shared" si="0" ref="J3:J8">IF(SUM(L3:M3)=0,"/",N3+L3&amp;"/"&amp;O3+M3)</f>
        <v>3/2</v>
      </c>
      <c r="K3" s="30">
        <f aca="true" t="shared" si="1" ref="K3:K8">IF(SUM(L3:O3)=0,"",N3*2+M3+L3*2)</f>
        <v>8</v>
      </c>
      <c r="L3" s="31">
        <f aca="true" t="shared" si="2" ref="L3:L8">IF(LEFT(E3,1)="3",1,0)+IF(LEFT(D3,1)="3",1,0)+IF(LEFT(F3,1)="3",1,0)+IF(LEFT(G3,1)="3",1,0)+IF(LEFT(H3,1)="3",1,0)+IF(LEFT(I3,1)="3",1,0)</f>
        <v>3</v>
      </c>
      <c r="M3" s="32">
        <f aca="true" t="shared" si="3" ref="M3:M8">IF(RIGHT(E3,1)="3",1,0)+IF(RIGHT(D3,1)="3",1,0)+IF(RIGHT(F3,1)="3",1,0)+IF(RIGHT(G3,1)="3",1,0)+IF(RIGHT(H3,1)="3",1,0)+IF(RIGHT(I3,1)="3",1,0)</f>
        <v>2</v>
      </c>
      <c r="N3" s="33">
        <f aca="true" t="shared" si="4" ref="N3:N8">IF(LEFT(E3,1)="W",1,0)+IF(LEFT(D3,1)="W",1,0)+IF(LEFT(F3,1)="W",1,0)+IF(LEFT(G3,1)="W",1,0)+IF(LEFT(H3,1)="W",1,0)+IF(LEFT(C3,1)="W",1,0)</f>
        <v>0</v>
      </c>
      <c r="O3" s="33">
        <f aca="true" t="shared" si="5" ref="O3:O8">IF(LEFT(E3,1)="L",1,0)+IF(LEFT(D3,1)="L",1,0)+IF(LEFT(F3,1)="L",1,0)+IF(LEFT(G3,1)="L",1,0)+IF(LEFT(H3,1)="L",1,0)+IF(LEFT(C3,1)="L",1,0)</f>
        <v>0</v>
      </c>
      <c r="P3" s="53">
        <f>IF(SUM(L3:O3)=0,"",RANK(K3,$K$3:$K$8,0))</f>
        <v>2</v>
      </c>
      <c r="Q3" s="266" t="s">
        <v>408</v>
      </c>
      <c r="R3" s="185" t="str">
        <f aca="true" t="shared" si="6" ref="R3:R8">B3</f>
        <v>長崎女子商</v>
      </c>
    </row>
    <row r="4" spans="1:18" ht="36.75" customHeight="1">
      <c r="A4" s="204" t="s">
        <v>137</v>
      </c>
      <c r="B4" s="330" t="str">
        <f>IF('決勝ﾘｰｸﾞ順位'!D16="","",'決勝ﾘｰｸﾞ順位'!D16)</f>
        <v>伊予農業Ａ</v>
      </c>
      <c r="C4" s="331"/>
      <c r="D4" s="162" t="str">
        <f>IF(LEFT(E3,1)="W","L W/O",IF(LEFT(E3,1)="L","W W/O",IF(E3="-","-",RIGHT(E3,1)&amp;"-"&amp;LEFT(E3,1))))</f>
        <v>1-3</v>
      </c>
      <c r="E4" s="34"/>
      <c r="F4" s="161" t="s">
        <v>342</v>
      </c>
      <c r="G4" s="158" t="s">
        <v>389</v>
      </c>
      <c r="H4" s="70" t="s">
        <v>342</v>
      </c>
      <c r="I4" s="158" t="s">
        <v>341</v>
      </c>
      <c r="J4" s="182" t="str">
        <f t="shared" si="0"/>
        <v>3/2</v>
      </c>
      <c r="K4" s="35">
        <f t="shared" si="1"/>
        <v>8</v>
      </c>
      <c r="L4" s="31">
        <f t="shared" si="2"/>
        <v>3</v>
      </c>
      <c r="M4" s="32">
        <f t="shared" si="3"/>
        <v>2</v>
      </c>
      <c r="N4" s="33">
        <f t="shared" si="4"/>
        <v>0</v>
      </c>
      <c r="O4" s="33">
        <f t="shared" si="5"/>
        <v>0</v>
      </c>
      <c r="P4" s="55">
        <v>4</v>
      </c>
      <c r="Q4" s="266" t="s">
        <v>400</v>
      </c>
      <c r="R4" s="185" t="str">
        <f t="shared" si="6"/>
        <v>伊予農業Ａ</v>
      </c>
    </row>
    <row r="5" spans="1:18" ht="36.75" customHeight="1">
      <c r="A5" s="205" t="s">
        <v>138</v>
      </c>
      <c r="B5" s="330" t="str">
        <f>IF('決勝ﾘｰｸﾞ順位'!D17="","",'決勝ﾘｰｸﾞ順位'!D17)</f>
        <v>今治南Ａ</v>
      </c>
      <c r="C5" s="331"/>
      <c r="D5" s="76" t="str">
        <f>IF(LEFT(F3,1)="W","L W/O",IF(LEFT(F3,1)="L","W W/O",IF(F3="-","-",RIGHT(F3,1)&amp;"-"&amp;LEFT(F3,1))))</f>
        <v>2-3</v>
      </c>
      <c r="E5" s="162" t="str">
        <f>IF(LEFT(F4,1)="W","L W/O",IF(LEFT(F4,1)="L","W W/O",IF(F4="-","-",RIGHT(F4,1)&amp;"-"&amp;LEFT(F4,1))))</f>
        <v>2-3</v>
      </c>
      <c r="F5" s="69"/>
      <c r="G5" s="70" t="s">
        <v>346</v>
      </c>
      <c r="H5" s="158" t="s">
        <v>390</v>
      </c>
      <c r="I5" s="70" t="s">
        <v>341</v>
      </c>
      <c r="J5" s="183" t="str">
        <f t="shared" si="0"/>
        <v>1/4</v>
      </c>
      <c r="K5" s="71">
        <f t="shared" si="1"/>
        <v>6</v>
      </c>
      <c r="L5" s="72">
        <f t="shared" si="2"/>
        <v>1</v>
      </c>
      <c r="M5" s="40">
        <f t="shared" si="3"/>
        <v>4</v>
      </c>
      <c r="N5" s="73">
        <f t="shared" si="4"/>
        <v>0</v>
      </c>
      <c r="O5" s="73">
        <f t="shared" si="5"/>
        <v>0</v>
      </c>
      <c r="P5" s="74">
        <f>IF(SUM(L5:O5)=0,"",RANK(K5,$K$3:$K$8,0))</f>
        <v>5</v>
      </c>
      <c r="Q5" s="266"/>
      <c r="R5" s="185" t="str">
        <f t="shared" si="6"/>
        <v>今治南Ａ</v>
      </c>
    </row>
    <row r="6" spans="1:18" ht="36.75" customHeight="1">
      <c r="A6" s="68" t="s">
        <v>139</v>
      </c>
      <c r="B6" s="315" t="str">
        <f>IF('決勝ﾘｰｸﾞ順位'!E15="","",'決勝ﾘｰｸﾞ順位'!E15)</f>
        <v>徳島商業Ａ</v>
      </c>
      <c r="C6" s="316"/>
      <c r="D6" s="159" t="str">
        <f>IF(LEFT(G3,1)="W","L W/O",IF(LEFT(G3,1)="L","W W/O",IF(G3="-","-",RIGHT(G3,1)&amp;"-"&amp;LEFT(G3,1))))</f>
        <v>3-2</v>
      </c>
      <c r="E6" s="159" t="str">
        <f>IF(LEFT(G4,1)="W","L W/O",IF(LEFT(G4,1)="L","W W/O",IF(G4="-","-",RIGHT(G4,1)&amp;"-"&amp;LEFT(G4,1))))</f>
        <v>3-1</v>
      </c>
      <c r="F6" s="70" t="str">
        <f>IF(LEFT(G5,1)="W","L W/O",IF(LEFT(G5,1)="L","W W/O",IF(G5="-","-",RIGHT(G5,1)&amp;"-"&amp;LEFT(G5,1))))</f>
        <v>3-1</v>
      </c>
      <c r="G6" s="69"/>
      <c r="H6" s="163" t="s">
        <v>341</v>
      </c>
      <c r="I6" s="67" t="s">
        <v>343</v>
      </c>
      <c r="J6" s="183" t="str">
        <f t="shared" si="0"/>
        <v>5/0</v>
      </c>
      <c r="K6" s="71">
        <f t="shared" si="1"/>
        <v>10</v>
      </c>
      <c r="L6" s="122">
        <f t="shared" si="2"/>
        <v>5</v>
      </c>
      <c r="M6" s="123">
        <f t="shared" si="3"/>
        <v>0</v>
      </c>
      <c r="N6" s="124">
        <f t="shared" si="4"/>
        <v>0</v>
      </c>
      <c r="O6" s="124">
        <f t="shared" si="5"/>
        <v>0</v>
      </c>
      <c r="P6" s="74">
        <f>IF(SUM(L6:O6)=0,"",RANK(K6,$K$3:$K$8,0))</f>
        <v>1</v>
      </c>
      <c r="Q6" s="266"/>
      <c r="R6" s="185" t="str">
        <f t="shared" si="6"/>
        <v>徳島商業Ａ</v>
      </c>
    </row>
    <row r="7" spans="1:18" ht="36.75" customHeight="1">
      <c r="A7" s="68" t="s">
        <v>140</v>
      </c>
      <c r="B7" s="315" t="str">
        <f>IF('決勝ﾘｰｸﾞ順位'!E16="","",'決勝ﾘｰｸﾞ順位'!E16)</f>
        <v>岡山東商Ａ</v>
      </c>
      <c r="C7" s="316"/>
      <c r="D7" s="150" t="str">
        <f>IF(LEFT(H3,1)="W","L W/O",IF(LEFT(H3,1)="L","W W/O",IF(H3="-","-",RIGHT(H3,1)&amp;"-"&amp;LEFT(H3,1))))</f>
        <v>3-2</v>
      </c>
      <c r="E7" s="159" t="str">
        <f>IF(LEFT(H4,1)="W","L W/O",IF(LEFT(H4,1)="L","W W/O",IF(H4="-","-",RIGHT(H4,1)&amp;"-"&amp;LEFT(H4,1))))</f>
        <v>2-3</v>
      </c>
      <c r="F7" s="159" t="str">
        <f>IF(LEFT(H5,1)="W","L W/O",IF(LEFT(H5,1)="L","W W/O",IF(H5="-","-",RIGHT(H5,1)&amp;"-"&amp;LEFT(H5,1))))</f>
        <v>3-2</v>
      </c>
      <c r="G7" s="162" t="str">
        <f>IF(LEFT(H6,1)="W","L W/O",IF(LEFT(H6,1)="L","W W/O",IF(H6="-","-",RIGHT(H6,1)&amp;"-"&amp;LEFT(H6,1))))</f>
        <v>1-3</v>
      </c>
      <c r="H7" s="34"/>
      <c r="I7" s="163" t="s">
        <v>343</v>
      </c>
      <c r="J7" s="182" t="str">
        <f t="shared" si="0"/>
        <v>3/2</v>
      </c>
      <c r="K7" s="35">
        <f t="shared" si="1"/>
        <v>8</v>
      </c>
      <c r="L7" s="128">
        <f t="shared" si="2"/>
        <v>3</v>
      </c>
      <c r="M7" s="129">
        <f t="shared" si="3"/>
        <v>2</v>
      </c>
      <c r="N7" s="130">
        <f t="shared" si="4"/>
        <v>0</v>
      </c>
      <c r="O7" s="130">
        <f t="shared" si="5"/>
        <v>0</v>
      </c>
      <c r="P7" s="55">
        <v>3</v>
      </c>
      <c r="Q7" s="266" t="s">
        <v>398</v>
      </c>
      <c r="R7" s="185" t="str">
        <f t="shared" si="6"/>
        <v>岡山東商Ａ</v>
      </c>
    </row>
    <row r="8" spans="1:18" ht="36.75" customHeight="1" thickBot="1">
      <c r="A8" s="56" t="s">
        <v>141</v>
      </c>
      <c r="B8" s="356" t="str">
        <f>IF('決勝ﾘｰｸﾞ順位'!E17="","",'決勝ﾘｰｸﾞ順位'!E17)</f>
        <v>出雲西</v>
      </c>
      <c r="C8" s="357"/>
      <c r="D8" s="160" t="str">
        <f>IF(LEFT(I3,1)="W","L W/O",IF(LEFT(I3,1)="L","W W/O",IF(I3="-","-",RIGHT(I3,1)&amp;"-"&amp;LEFT(I3,1))))</f>
        <v>2-3</v>
      </c>
      <c r="E8" s="151" t="str">
        <f>IF(LEFT(I4,1)="W","L W/O",IF(LEFT(I4,1)="L","W W/O",IF(I4="-","-",RIGHT(I4,1)&amp;"-"&amp;LEFT(I4,1))))</f>
        <v>1-3</v>
      </c>
      <c r="F8" s="151" t="str">
        <f>IF(LEFT(I5,1)="W","L W/O",IF(LEFT(I5,1)="L","W W/O",IF(I5="-","-",RIGHT(I5,1)&amp;"-"&amp;LEFT(I5,1))))</f>
        <v>1-3</v>
      </c>
      <c r="G8" s="77" t="str">
        <f>IF(LEFT(I6,1)="W","L W/O",IF(LEFT(I6,1)="L","W W/O",IF(I6="-","-",RIGHT(I6,1)&amp;"-"&amp;LEFT(I6,1))))</f>
        <v>0-3</v>
      </c>
      <c r="H8" s="164" t="str">
        <f>IF(LEFT(I7,1)="W","L W/O",IF(LEFT(I7,1)="L","W W/O",IF(I7="-","-",RIGHT(I7,1)&amp;"-"&amp;LEFT(I7,1))))</f>
        <v>0-3</v>
      </c>
      <c r="I8" s="57"/>
      <c r="J8" s="184" t="str">
        <f t="shared" si="0"/>
        <v>0/5</v>
      </c>
      <c r="K8" s="126">
        <f t="shared" si="1"/>
        <v>5</v>
      </c>
      <c r="L8" s="58">
        <f t="shared" si="2"/>
        <v>0</v>
      </c>
      <c r="M8" s="59">
        <f t="shared" si="3"/>
        <v>5</v>
      </c>
      <c r="N8" s="60">
        <f t="shared" si="4"/>
        <v>0</v>
      </c>
      <c r="O8" s="60">
        <f t="shared" si="5"/>
        <v>0</v>
      </c>
      <c r="P8" s="127">
        <f>IF(SUM(L8:O8)=0,"",RANK(K8,$K$3:$K$8,0))</f>
        <v>6</v>
      </c>
      <c r="Q8" s="266"/>
      <c r="R8" s="185" t="str">
        <f t="shared" si="6"/>
        <v>出雲西</v>
      </c>
    </row>
    <row r="9" spans="1:18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39"/>
      <c r="R9" s="27"/>
    </row>
    <row r="10" spans="1:18" ht="36.75" customHeight="1" thickBot="1">
      <c r="A10" s="323" t="s">
        <v>70</v>
      </c>
      <c r="B10" s="324"/>
      <c r="C10" s="121" t="s">
        <v>282</v>
      </c>
      <c r="D10" s="45" t="str">
        <f>IF(B11="","",B11)</f>
        <v>帝塚山Ａ</v>
      </c>
      <c r="E10" s="46" t="str">
        <f>IF(B12="","",B12)</f>
        <v>早鞆</v>
      </c>
      <c r="F10" s="46" t="str">
        <f>IF(B13="","",B13)</f>
        <v>柳井商工</v>
      </c>
      <c r="G10" s="45" t="str">
        <f>IF(B14="","",B14)</f>
        <v>長崎商業</v>
      </c>
      <c r="H10" s="45" t="str">
        <f>IF(B15="","",B15)</f>
        <v>今治南Ｂ</v>
      </c>
      <c r="I10" s="47" t="s">
        <v>9</v>
      </c>
      <c r="J10" s="48" t="s">
        <v>10</v>
      </c>
      <c r="K10" s="51" t="s">
        <v>15</v>
      </c>
      <c r="L10" s="49" t="s">
        <v>11</v>
      </c>
      <c r="M10" s="50" t="s">
        <v>12</v>
      </c>
      <c r="N10" s="50" t="s">
        <v>13</v>
      </c>
      <c r="O10" s="50" t="s">
        <v>14</v>
      </c>
      <c r="R10" s="22"/>
    </row>
    <row r="11" spans="1:18" ht="36.75" customHeight="1">
      <c r="A11" s="188" t="s">
        <v>142</v>
      </c>
      <c r="B11" s="330" t="str">
        <f>IF('決勝ﾘｰｸﾞ順位'!D18="","",'決勝ﾘｰｸﾞ順位'!D18)</f>
        <v>帝塚山Ａ</v>
      </c>
      <c r="C11" s="331"/>
      <c r="D11" s="157"/>
      <c r="E11" s="75" t="s">
        <v>343</v>
      </c>
      <c r="F11" s="75" t="s">
        <v>343</v>
      </c>
      <c r="G11" s="66" t="s">
        <v>341</v>
      </c>
      <c r="H11" s="158" t="s">
        <v>387</v>
      </c>
      <c r="I11" s="181" t="str">
        <f>IF(SUM(L11:M11)=0,"/",N11+L11&amp;"/"&amp;O11+M11)</f>
        <v>4/0</v>
      </c>
      <c r="J11" s="30">
        <f>IF(SUM(L11:O11)=0,"",N11*2+M11+L11*2)</f>
        <v>8</v>
      </c>
      <c r="K11" s="53">
        <f>IF(SUM(L11:O11)=0,"",RANK(J11,$J$11:$J$15,0))</f>
        <v>1</v>
      </c>
      <c r="L11" s="31">
        <f>IF(LEFT(E11,1)="3",1,0)+IF(LEFT(D11,1)="3",1,0)+IF(LEFT(F11,1)="3",1,0)+IF(LEFT(G11,1)="3",1,0)+IF(LEFT(H11,1)="3",1,0)</f>
        <v>4</v>
      </c>
      <c r="M11" s="32">
        <f>IF(RIGHT(E11,1)="3",1,0)+IF(RIGHT(D11,1)="3",1,0)+IF(RIGHT(F11,1)="3",1,0)+IF(RIGHT(G11,1)="3",1,0)+IF(RIGHT(H11,1)="3",1,0)</f>
        <v>0</v>
      </c>
      <c r="N11" s="33">
        <f>IF(LEFT(E11,1)="W",1,0)+IF(LEFT(D11,1)="W",1,0)+IF(LEFT(F11,1)="W",1,0)+IF(LEFT(G11,1)="W",1,0)+IF(LEFT(H11,1)="W",1,0)</f>
        <v>0</v>
      </c>
      <c r="O11" s="33">
        <f>IF(LEFT(E11,1)="L",1,0)+IF(LEFT(D11,1)="L",1,0)+IF(LEFT(F11,1)="L",1,0)+IF(LEFT(G11,1)="L",1,0)+IF(LEFT(H11,1)="L",1,0)</f>
        <v>0</v>
      </c>
      <c r="P11" s="267"/>
      <c r="Q11" s="185"/>
      <c r="R11" s="185" t="str">
        <f>$B11</f>
        <v>帝塚山Ａ</v>
      </c>
    </row>
    <row r="12" spans="1:18" ht="36.75" customHeight="1">
      <c r="A12" s="204" t="s">
        <v>143</v>
      </c>
      <c r="B12" s="330" t="str">
        <f>IF('決勝ﾘｰｸﾞ順位'!D19="","",'決勝ﾘｰｸﾞ順位'!D19)</f>
        <v>早鞆</v>
      </c>
      <c r="C12" s="331"/>
      <c r="D12" s="162" t="str">
        <f>IF(LEFT(E11,1)="W","L W/O",IF(LEFT(E11,1)="L","W W/O",IF(E11="-","-",RIGHT(E11,1)&amp;"-"&amp;LEFT(E11,1))))</f>
        <v>0-3</v>
      </c>
      <c r="E12" s="34"/>
      <c r="F12" s="161" t="s">
        <v>341</v>
      </c>
      <c r="G12" s="158" t="s">
        <v>388</v>
      </c>
      <c r="H12" s="70" t="s">
        <v>343</v>
      </c>
      <c r="I12" s="182" t="str">
        <f>IF(SUM(L12:M12)=0,"/",N12+L12&amp;"/"&amp;O12+M12)</f>
        <v>2/2</v>
      </c>
      <c r="J12" s="35">
        <f>IF(SUM(L12:O12)=0,"",N12*2+M12+L12*2)</f>
        <v>6</v>
      </c>
      <c r="K12" s="55">
        <v>4</v>
      </c>
      <c r="L12" s="31">
        <f>IF(LEFT(E12,1)="3",1,0)+IF(LEFT(D12,1)="3",1,0)+IF(LEFT(F12,1)="3",1,0)+IF(LEFT(G12,1)="3",1,0)+IF(LEFT(H12,1)="3",1,0)</f>
        <v>2</v>
      </c>
      <c r="M12" s="32">
        <f>IF(RIGHT(E12,1)="3",1,0)+IF(RIGHT(D12,1)="3",1,0)+IF(RIGHT(F12,1)="3",1,0)+IF(RIGHT(G12,1)="3",1,0)+IF(RIGHT(H12,1)="3",1,0)</f>
        <v>2</v>
      </c>
      <c r="N12" s="33">
        <f>IF(LEFT(E12,1)="W",1,0)+IF(LEFT(D12,1)="W",1,0)+IF(LEFT(F12,1)="W",1,0)+IF(LEFT(G12,1)="W",1,0)+IF(LEFT(H12,1)="W",1,0)</f>
        <v>0</v>
      </c>
      <c r="O12" s="33">
        <f>IF(LEFT(E12,1)="L",1,0)+IF(LEFT(D12,1)="L",1,0)+IF(LEFT(F12,1)="L",1,0)+IF(LEFT(G12,1)="L",1,0)+IF(LEFT(H12,1)="L",1,0)</f>
        <v>0</v>
      </c>
      <c r="P12" s="267" t="s">
        <v>394</v>
      </c>
      <c r="Q12" s="185"/>
      <c r="R12" s="185" t="str">
        <f>$B12</f>
        <v>早鞆</v>
      </c>
    </row>
    <row r="13" spans="1:18" ht="36.75" customHeight="1">
      <c r="A13" s="205" t="s">
        <v>144</v>
      </c>
      <c r="B13" s="330" t="str">
        <f>IF('決勝ﾘｰｸﾞ順位'!D20="","",'決勝ﾘｰｸﾞ順位'!D20)</f>
        <v>柳井商工</v>
      </c>
      <c r="C13" s="331"/>
      <c r="D13" s="76" t="str">
        <f>IF(LEFT(F11,1)="W","L W/O",IF(LEFT(F11,1)="L","W W/O",IF(F11="-","-",RIGHT(F11,1)&amp;"-"&amp;LEFT(F11,1))))</f>
        <v>0-3</v>
      </c>
      <c r="E13" s="162" t="str">
        <f>IF(LEFT(F12,1)="W","L W/O",IF(LEFT(F12,1)="L","W W/O",IF(F12="-","-",RIGHT(F12,1)&amp;"-"&amp;LEFT(F12,1))))</f>
        <v>1-3</v>
      </c>
      <c r="F13" s="69"/>
      <c r="G13" s="70" t="s">
        <v>387</v>
      </c>
      <c r="H13" s="158" t="s">
        <v>391</v>
      </c>
      <c r="I13" s="183" t="str">
        <f>IF(SUM(L13:M13)=0,"/",N13+L13&amp;"/"&amp;O13+M13)</f>
        <v>2/2</v>
      </c>
      <c r="J13" s="71">
        <f>IF(SUM(L13:O13)=0,"",N13*2+M13+L13*2)</f>
        <v>6</v>
      </c>
      <c r="K13" s="74">
        <f>IF(SUM(L13:O13)=0,"",RANK(J13,$J$11:$J$15,0))</f>
        <v>2</v>
      </c>
      <c r="L13" s="72">
        <f>IF(LEFT(E13,1)="3",1,0)+IF(LEFT(D13,1)="3",1,0)+IF(LEFT(F13,1)="3",1,0)+IF(LEFT(G13,1)="3",1,0)+IF(LEFT(H13,1)="3",1,0)</f>
        <v>2</v>
      </c>
      <c r="M13" s="40">
        <f>IF(RIGHT(E13,1)="3",1,0)+IF(RIGHT(D13,1)="3",1,0)+IF(RIGHT(F13,1)="3",1,0)+IF(RIGHT(G13,1)="3",1,0)+IF(RIGHT(H13,1)="3",1,0)</f>
        <v>2</v>
      </c>
      <c r="N13" s="73">
        <f>IF(LEFT(E13,1)="W",1,0)+IF(LEFT(D13,1)="W",1,0)+IF(LEFT(F13,1)="W",1,0)+IF(LEFT(G13,1)="W",1,0)+IF(LEFT(H13,1)="W",1,0)</f>
        <v>0</v>
      </c>
      <c r="O13" s="73">
        <f>IF(LEFT(E13,1)="L",1,0)+IF(LEFT(D13,1)="L",1,0)+IF(LEFT(F13,1)="L",1,0)+IF(LEFT(G13,1)="L",1,0)+IF(LEFT(H13,1)="L",1,0)</f>
        <v>0</v>
      </c>
      <c r="P13" s="267" t="s">
        <v>395</v>
      </c>
      <c r="Q13" s="185"/>
      <c r="R13" s="185" t="str">
        <f>$B13</f>
        <v>柳井商工</v>
      </c>
    </row>
    <row r="14" spans="1:18" ht="36.75" customHeight="1">
      <c r="A14" s="68" t="s">
        <v>145</v>
      </c>
      <c r="B14" s="315" t="str">
        <f>IF('決勝ﾘｰｸﾞ順位'!E18="","",'決勝ﾘｰｸﾞ順位'!E18)</f>
        <v>長崎商業</v>
      </c>
      <c r="C14" s="316"/>
      <c r="D14" s="159" t="str">
        <f>IF(LEFT(G11,1)="W","L W/O",IF(LEFT(G11,1)="L","W W/O",IF(G11="-","-",RIGHT(G11,1)&amp;"-"&amp;LEFT(G11,1))))</f>
        <v>1-3</v>
      </c>
      <c r="E14" s="159" t="str">
        <f>IF(LEFT(G12,1)="W","L W/O",IF(LEFT(G12,1)="L","W W/O",IF(G12="-","-",RIGHT(G12,1)&amp;"-"&amp;LEFT(G12,1))))</f>
        <v>3-0</v>
      </c>
      <c r="F14" s="70" t="str">
        <f>IF(LEFT(G13,1)="W","L W/O",IF(LEFT(G13,1)="L","W W/O",IF(G13="-","-",RIGHT(G13,1)&amp;"-"&amp;LEFT(G13,1))))</f>
        <v>0-3</v>
      </c>
      <c r="G14" s="69"/>
      <c r="H14" s="163" t="s">
        <v>341</v>
      </c>
      <c r="I14" s="183" t="str">
        <f>IF(SUM(L14:M14)=0,"/",N14+L14&amp;"/"&amp;O14+M14)</f>
        <v>2/2</v>
      </c>
      <c r="J14" s="71">
        <f>IF(SUM(L14:O14)=0,"",N14*2+M14+L14*2)</f>
        <v>6</v>
      </c>
      <c r="K14" s="74">
        <v>3</v>
      </c>
      <c r="L14" s="122">
        <f>IF(LEFT(E14,1)="3",1,0)+IF(LEFT(D14,1)="3",1,0)+IF(LEFT(F14,1)="3",1,0)+IF(LEFT(G14,1)="3",1,0)+IF(LEFT(H14,1)="3",1,0)</f>
        <v>2</v>
      </c>
      <c r="M14" s="123">
        <f>IF(RIGHT(E14,1)="3",1,0)+IF(RIGHT(D14,1)="3",1,0)+IF(RIGHT(F14,1)="3",1,0)+IF(RIGHT(G14,1)="3",1,0)+IF(RIGHT(H14,1)="3",1,0)</f>
        <v>2</v>
      </c>
      <c r="N14" s="124">
        <f>IF(LEFT(E14,1)="W",1,0)+IF(LEFT(D14,1)="W",1,0)+IF(LEFT(F14,1)="W",1,0)+IF(LEFT(G14,1)="W",1,0)+IF(LEFT(H14,1)="W",1,0)</f>
        <v>0</v>
      </c>
      <c r="O14" s="124">
        <f>IF(LEFT(E14,1)="L",1,0)+IF(LEFT(D14,1)="L",1,0)+IF(LEFT(F14,1)="L",1,0)+IF(LEFT(G14,1)="L",1,0)+IF(LEFT(H14,1)="L",1,0)</f>
        <v>0</v>
      </c>
      <c r="P14" s="267" t="s">
        <v>396</v>
      </c>
      <c r="Q14" s="185"/>
      <c r="R14" s="185" t="str">
        <f>$B14</f>
        <v>長崎商業</v>
      </c>
    </row>
    <row r="15" spans="1:18" ht="36.75" customHeight="1" thickBot="1">
      <c r="A15" s="56" t="s">
        <v>146</v>
      </c>
      <c r="B15" s="356" t="str">
        <f>IF('決勝ﾘｰｸﾞ順位'!E19="","",'決勝ﾘｰｸﾞ順位'!E19)</f>
        <v>今治南Ｂ</v>
      </c>
      <c r="C15" s="357"/>
      <c r="D15" s="151" t="str">
        <f>IF(LEFT(H11,1)="W","L W/O",IF(LEFT(H11,1)="L","W W/O",IF(H11="-","-",RIGHT(H11,1)&amp;"-"&amp;LEFT(H11,1))))</f>
        <v>0-3</v>
      </c>
      <c r="E15" s="151" t="str">
        <f>IF(LEFT(H12,1)="W","L W/O",IF(LEFT(H12,1)="L","W W/O",IF(H12="-","-",RIGHT(H12,1)&amp;"-"&amp;LEFT(H12,1))))</f>
        <v>0-3</v>
      </c>
      <c r="F15" s="151" t="str">
        <f>IF(LEFT(H13,1)="W","L W/O",IF(LEFT(H13,1)="L","W W/O",IF(H13="-","-",RIGHT(H13,1)&amp;"-"&amp;LEFT(H13,1))))</f>
        <v>1-3</v>
      </c>
      <c r="G15" s="164" t="str">
        <f>IF(LEFT(H14,1)="W","L W/O",IF(LEFT(H14,1)="L","W W/O",IF(H14="-","-",RIGHT(H14,1)&amp;"-"&amp;LEFT(H14,1))))</f>
        <v>1-3</v>
      </c>
      <c r="H15" s="57"/>
      <c r="I15" s="201" t="str">
        <f>IF(SUM(L15:M15)=0,"/",N15+L15&amp;"/"&amp;O15+M15)</f>
        <v>0/4</v>
      </c>
      <c r="J15" s="202">
        <f>IF(SUM(L15:O15)=0,"",N15*2+M15+L15*2)</f>
        <v>4</v>
      </c>
      <c r="K15" s="203">
        <f>IF(SUM(L15:O15)=0,"",RANK(J15,$J$11:$J$15,0))</f>
        <v>5</v>
      </c>
      <c r="L15" s="128">
        <f>IF(LEFT(E15,1)="3",1,0)+IF(LEFT(D15,1)="3",1,0)+IF(LEFT(F15,1)="3",1,0)+IF(LEFT(G15,1)="3",1,0)+IF(LEFT(H15,1)="3",1,0)</f>
        <v>0</v>
      </c>
      <c r="M15" s="129">
        <f>IF(RIGHT(E15,1)="3",1,0)+IF(RIGHT(D15,1)="3",1,0)+IF(RIGHT(F15,1)="3",1,0)+IF(RIGHT(G15,1)="3",1,0)+IF(RIGHT(H15,1)="3",1,0)</f>
        <v>4</v>
      </c>
      <c r="N15" s="130">
        <f>IF(LEFT(E15,1)="W",1,0)+IF(LEFT(D15,1)="W",1,0)+IF(LEFT(F15,1)="W",1,0)+IF(LEFT(G15,1)="W",1,0)+IF(LEFT(H15,1)="W",1,0)</f>
        <v>0</v>
      </c>
      <c r="O15" s="130">
        <f>IF(LEFT(E15,1)="L",1,0)+IF(LEFT(D15,1)="L",1,0)+IF(LEFT(F15,1)="L",1,0)+IF(LEFT(G15,1)="L",1,0)+IF(LEFT(H15,1)="L",1,0)</f>
        <v>0</v>
      </c>
      <c r="P15" s="267"/>
      <c r="Q15" s="185"/>
      <c r="R15" s="185" t="str">
        <f>$B15</f>
        <v>今治南Ｂ</v>
      </c>
    </row>
    <row r="16" spans="1:18" s="26" customFormat="1" ht="36.75" customHeight="1" thickBot="1">
      <c r="A16" s="25"/>
      <c r="B16" s="36"/>
      <c r="C16" s="36"/>
      <c r="D16" s="371" t="s">
        <v>186</v>
      </c>
      <c r="E16" s="371"/>
      <c r="F16" s="371"/>
      <c r="G16" s="371"/>
      <c r="H16" s="371"/>
      <c r="I16" s="371"/>
      <c r="J16" s="371"/>
      <c r="K16" s="371"/>
      <c r="L16" s="358"/>
      <c r="M16" s="358"/>
      <c r="N16" s="358"/>
      <c r="O16" s="358"/>
      <c r="P16" s="371"/>
      <c r="Q16" s="166"/>
      <c r="R16" s="27"/>
    </row>
    <row r="17" spans="2:54" ht="36.75" customHeight="1" thickBot="1">
      <c r="B17" s="338" t="s">
        <v>20</v>
      </c>
      <c r="C17" s="339"/>
      <c r="D17" s="118" t="s">
        <v>21</v>
      </c>
      <c r="E17" s="187" t="s">
        <v>22</v>
      </c>
      <c r="F17" s="120" t="s">
        <v>23</v>
      </c>
      <c r="H17" s="132"/>
      <c r="I17" s="258" t="s">
        <v>83</v>
      </c>
      <c r="J17" s="262" t="s">
        <v>84</v>
      </c>
      <c r="K17" s="141"/>
      <c r="L17" s="134"/>
      <c r="M17" s="135"/>
      <c r="N17" s="135"/>
      <c r="O17" s="180"/>
      <c r="P17" s="141"/>
      <c r="Q17" s="141"/>
      <c r="R17" s="141"/>
      <c r="AZ17" s="359"/>
      <c r="BA17" s="359"/>
      <c r="BB17" s="359"/>
    </row>
    <row r="18" spans="2:54" ht="36.75" customHeight="1">
      <c r="B18" s="340" t="s">
        <v>275</v>
      </c>
      <c r="C18" s="341"/>
      <c r="D18" s="209" t="s">
        <v>108</v>
      </c>
      <c r="E18" s="210" t="s">
        <v>109</v>
      </c>
      <c r="F18" s="211" t="s">
        <v>110</v>
      </c>
      <c r="H18" s="133">
        <v>1</v>
      </c>
      <c r="I18" s="256" t="str">
        <f aca="true" t="shared" si="7" ref="I18:I23">IF(ISERROR(VLOOKUP(H18,$P$3:$R$8,3,FALSE))=TRUE,"",VLOOKUP(H18,$P$3:$R$8,3,FALSE))</f>
        <v>徳島商業Ａ</v>
      </c>
      <c r="J18" s="251" t="str">
        <f>IF(ISERROR(VLOOKUP(H18,$K$11:$R$15,6,FALSE))=TRUE,"",VLOOKUP(H18,$K$11:$R$15,8,FALSE))</f>
        <v>帝塚山Ａ</v>
      </c>
      <c r="K18" s="142"/>
      <c r="L18" s="136"/>
      <c r="M18" s="137"/>
      <c r="N18" s="137"/>
      <c r="O18" s="180"/>
      <c r="P18" s="141"/>
      <c r="Q18" s="141"/>
      <c r="R18" s="141"/>
      <c r="AZ18" s="359"/>
      <c r="BA18" s="359"/>
      <c r="BB18" s="359"/>
    </row>
    <row r="19" spans="2:54" ht="36.75" customHeight="1">
      <c r="B19" s="336" t="s">
        <v>276</v>
      </c>
      <c r="C19" s="337"/>
      <c r="D19" s="207" t="s">
        <v>111</v>
      </c>
      <c r="E19" s="212" t="s">
        <v>112</v>
      </c>
      <c r="F19" s="213" t="s">
        <v>113</v>
      </c>
      <c r="H19" s="16">
        <v>2</v>
      </c>
      <c r="I19" s="257" t="str">
        <f t="shared" si="7"/>
        <v>長崎女子商</v>
      </c>
      <c r="J19" s="253" t="str">
        <f>IF(ISERROR(VLOOKUP(H19,$K$11:$R$15,6,FALSE))=TRUE,"",VLOOKUP(H19,$K$11:$R$15,8,FALSE))</f>
        <v>柳井商工</v>
      </c>
      <c r="K19" s="142"/>
      <c r="L19" s="138"/>
      <c r="M19" s="139"/>
      <c r="N19" s="139"/>
      <c r="O19" s="180"/>
      <c r="P19" s="141"/>
      <c r="Q19" s="141"/>
      <c r="R19" s="141"/>
      <c r="AH19" s="359"/>
      <c r="AI19" s="359"/>
      <c r="AJ19" s="359"/>
      <c r="AZ19" s="359"/>
      <c r="BA19" s="359"/>
      <c r="BB19" s="359"/>
    </row>
    <row r="20" spans="2:54" ht="36.75" customHeight="1">
      <c r="B20" s="361" t="s">
        <v>277</v>
      </c>
      <c r="C20" s="362"/>
      <c r="D20" s="216" t="s">
        <v>114</v>
      </c>
      <c r="E20" s="217" t="s">
        <v>115</v>
      </c>
      <c r="F20" s="218" t="s">
        <v>116</v>
      </c>
      <c r="H20" s="16">
        <v>3</v>
      </c>
      <c r="I20" s="257" t="str">
        <f t="shared" si="7"/>
        <v>岡山東商Ａ</v>
      </c>
      <c r="J20" s="253" t="str">
        <f>IF(ISERROR(VLOOKUP(H20,$K$11:$R$15,6,FALSE))=TRUE,"",VLOOKUP(H20,$K$11:$R$15,8,FALSE))</f>
        <v>長崎商業</v>
      </c>
      <c r="K20" s="142"/>
      <c r="L20" s="138"/>
      <c r="M20" s="139"/>
      <c r="N20" s="139"/>
      <c r="O20" s="180"/>
      <c r="P20" s="141"/>
      <c r="Q20" s="141"/>
      <c r="R20" s="141"/>
      <c r="AH20" s="359"/>
      <c r="AI20" s="359"/>
      <c r="AJ20" s="359"/>
      <c r="AZ20" s="359"/>
      <c r="BA20" s="359"/>
      <c r="BB20" s="359"/>
    </row>
    <row r="21" spans="2:54" ht="36.75" customHeight="1">
      <c r="B21" s="344" t="s">
        <v>278</v>
      </c>
      <c r="C21" s="345"/>
      <c r="D21" s="219" t="s">
        <v>133</v>
      </c>
      <c r="E21" s="220" t="s">
        <v>134</v>
      </c>
      <c r="F21" s="221" t="s">
        <v>127</v>
      </c>
      <c r="H21" s="16">
        <v>4</v>
      </c>
      <c r="I21" s="257" t="str">
        <f t="shared" si="7"/>
        <v>伊予農業Ａ</v>
      </c>
      <c r="J21" s="253" t="str">
        <f>IF(ISERROR(VLOOKUP(H21,$K$11:$R$15,6,FALSE))=TRUE,"",VLOOKUP(H21,$K$11:$R$15,8,FALSE))</f>
        <v>早鞆</v>
      </c>
      <c r="K21" s="142"/>
      <c r="L21" s="138"/>
      <c r="M21" s="139"/>
      <c r="N21" s="139"/>
      <c r="O21" s="180"/>
      <c r="P21" s="141"/>
      <c r="Q21" s="141"/>
      <c r="R21" s="141"/>
      <c r="AH21" s="359"/>
      <c r="AI21" s="359"/>
      <c r="AJ21" s="359"/>
      <c r="AZ21" s="359"/>
      <c r="BA21" s="359"/>
      <c r="BB21" s="359"/>
    </row>
    <row r="22" spans="2:54" ht="36.75" customHeight="1" thickBot="1">
      <c r="B22" s="342" t="s">
        <v>279</v>
      </c>
      <c r="C22" s="343"/>
      <c r="D22" s="208" t="s">
        <v>135</v>
      </c>
      <c r="E22" s="214" t="s">
        <v>132</v>
      </c>
      <c r="F22" s="215" t="s">
        <v>131</v>
      </c>
      <c r="H22" s="16">
        <v>5</v>
      </c>
      <c r="I22" s="257" t="str">
        <f t="shared" si="7"/>
        <v>今治南Ａ</v>
      </c>
      <c r="J22" s="261" t="str">
        <f>IF(ISERROR(VLOOKUP(H22,$K$11:$R$15,6,FALSE))=TRUE,"",VLOOKUP(H22,$K$11:$R$15,8,FALSE))</f>
        <v>今治南Ｂ</v>
      </c>
      <c r="K22" s="142"/>
      <c r="L22" s="138"/>
      <c r="M22" s="139"/>
      <c r="N22" s="139"/>
      <c r="O22" s="178"/>
      <c r="P22" s="147"/>
      <c r="Q22" s="147"/>
      <c r="R22" s="179"/>
      <c r="AH22" s="359"/>
      <c r="AI22" s="359"/>
      <c r="AJ22" s="359"/>
      <c r="AZ22" s="359"/>
      <c r="BA22" s="359"/>
      <c r="BB22" s="359"/>
    </row>
    <row r="23" spans="8:54" ht="36.75" customHeight="1" thickBot="1">
      <c r="H23" s="17">
        <v>6</v>
      </c>
      <c r="I23" s="254" t="str">
        <f t="shared" si="7"/>
        <v>出雲西</v>
      </c>
      <c r="J23" s="255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R23" s="142"/>
      <c r="AH23" s="359"/>
      <c r="AI23" s="359"/>
      <c r="AJ23" s="359"/>
      <c r="AZ23" s="359"/>
      <c r="BA23" s="359"/>
      <c r="BB23" s="359"/>
    </row>
    <row r="24" spans="15:54" ht="36.75" customHeight="1">
      <c r="O24" s="142"/>
      <c r="P24" s="142"/>
      <c r="Q24" s="142"/>
      <c r="R24" s="142"/>
      <c r="AH24" s="359"/>
      <c r="AI24" s="359"/>
      <c r="AJ24" s="359"/>
      <c r="AZ24" s="359"/>
      <c r="BA24" s="359"/>
      <c r="BB24" s="359"/>
    </row>
    <row r="25" spans="15:36" ht="36.75" customHeight="1">
      <c r="O25" s="142"/>
      <c r="P25" s="142"/>
      <c r="Q25" s="142"/>
      <c r="R25" s="142"/>
      <c r="AH25" s="359"/>
      <c r="AI25" s="359"/>
      <c r="AJ25" s="359"/>
    </row>
    <row r="26" spans="15:54" ht="36.75" customHeight="1">
      <c r="O26" s="142"/>
      <c r="P26" s="142"/>
      <c r="Q26" s="142"/>
      <c r="R26" s="142"/>
      <c r="AH26" s="359"/>
      <c r="AI26" s="359"/>
      <c r="AJ26" s="359"/>
      <c r="AZ26" s="359"/>
      <c r="BA26" s="359"/>
      <c r="BB26" s="359"/>
    </row>
    <row r="27" spans="15:54" ht="36.75" customHeight="1">
      <c r="O27" s="142"/>
      <c r="P27" s="142"/>
      <c r="Q27" s="142"/>
      <c r="R27" s="142"/>
      <c r="AZ27" s="359"/>
      <c r="BA27" s="359"/>
      <c r="BB27" s="359"/>
    </row>
    <row r="28" spans="15:54" ht="36.75" customHeight="1">
      <c r="O28" s="142"/>
      <c r="P28" s="142"/>
      <c r="Q28" s="142"/>
      <c r="R28" s="142"/>
      <c r="AH28" s="359"/>
      <c r="AI28" s="359"/>
      <c r="AJ28" s="359"/>
      <c r="AZ28" s="359"/>
      <c r="BA28" s="359"/>
      <c r="BB28" s="359"/>
    </row>
    <row r="29" spans="15:54" ht="36.75" customHeight="1">
      <c r="O29" s="142"/>
      <c r="P29" s="142"/>
      <c r="Q29" s="142"/>
      <c r="R29" s="142"/>
      <c r="AH29" s="359"/>
      <c r="AI29" s="359"/>
      <c r="AJ29" s="359"/>
      <c r="AZ29" s="359"/>
      <c r="BA29" s="359"/>
      <c r="BB29" s="359"/>
    </row>
    <row r="30" spans="15:54" ht="36.75" customHeight="1">
      <c r="O30" s="142"/>
      <c r="P30" s="142"/>
      <c r="Q30" s="142"/>
      <c r="R30" s="142"/>
      <c r="AH30" s="359"/>
      <c r="AI30" s="359"/>
      <c r="AJ30" s="359"/>
      <c r="AZ30" s="359"/>
      <c r="BA30" s="359"/>
      <c r="BB30" s="359"/>
    </row>
    <row r="31" spans="34:54" ht="36.75" customHeight="1">
      <c r="AH31" s="359"/>
      <c r="AI31" s="359"/>
      <c r="AJ31" s="359"/>
      <c r="AZ31" s="359"/>
      <c r="BA31" s="359"/>
      <c r="BB31" s="359"/>
    </row>
    <row r="32" spans="15:54" ht="36.75" customHeight="1">
      <c r="O32" s="359"/>
      <c r="P32" s="359"/>
      <c r="Q32" s="359"/>
      <c r="R32" s="359"/>
      <c r="AH32" s="359"/>
      <c r="AI32" s="359"/>
      <c r="AJ32" s="359"/>
      <c r="AZ32" s="359"/>
      <c r="BA32" s="359"/>
      <c r="BB32" s="359"/>
    </row>
    <row r="33" spans="15:54" ht="36.75" customHeight="1">
      <c r="O33" s="359"/>
      <c r="P33" s="359"/>
      <c r="Q33" s="359"/>
      <c r="R33" s="359"/>
      <c r="AZ33" s="359"/>
      <c r="BA33" s="359"/>
      <c r="BB33" s="359"/>
    </row>
    <row r="34" spans="15:36" ht="36.75" customHeight="1">
      <c r="O34" s="359"/>
      <c r="P34" s="359"/>
      <c r="Q34" s="359"/>
      <c r="R34" s="359"/>
      <c r="AH34" s="359"/>
      <c r="AI34" s="359"/>
      <c r="AJ34" s="359"/>
    </row>
    <row r="35" spans="15:54" ht="36.75" customHeight="1">
      <c r="O35" s="359"/>
      <c r="P35" s="359"/>
      <c r="Q35" s="359"/>
      <c r="R35" s="359"/>
      <c r="AH35" s="359"/>
      <c r="AI35" s="359"/>
      <c r="AJ35" s="359"/>
      <c r="AZ35" s="359"/>
      <c r="BA35" s="359"/>
      <c r="BB35" s="359"/>
    </row>
    <row r="36" spans="15:54" ht="36.75" customHeight="1">
      <c r="O36" s="359"/>
      <c r="P36" s="359"/>
      <c r="Q36" s="359"/>
      <c r="R36" s="359"/>
      <c r="AH36" s="359"/>
      <c r="AI36" s="359"/>
      <c r="AJ36" s="359"/>
      <c r="AZ36" s="359"/>
      <c r="BA36" s="359"/>
      <c r="BB36" s="359"/>
    </row>
    <row r="37" spans="34:54" ht="36.75" customHeight="1">
      <c r="AH37" s="359"/>
      <c r="AI37" s="359"/>
      <c r="AJ37" s="359"/>
      <c r="AZ37" s="359"/>
      <c r="BA37" s="359"/>
      <c r="BB37" s="359"/>
    </row>
    <row r="38" spans="15:54" ht="36.75" customHeight="1">
      <c r="O38" s="359"/>
      <c r="P38" s="359"/>
      <c r="Q38" s="359"/>
      <c r="R38" s="359"/>
      <c r="AH38" s="359"/>
      <c r="AI38" s="359"/>
      <c r="AJ38" s="359"/>
      <c r="AZ38" s="359"/>
      <c r="BA38" s="359"/>
      <c r="BB38" s="359"/>
    </row>
    <row r="39" spans="15:54" ht="36.75" customHeight="1">
      <c r="O39" s="359"/>
      <c r="P39" s="359"/>
      <c r="Q39" s="359"/>
      <c r="R39" s="359"/>
      <c r="AH39" s="359"/>
      <c r="AI39" s="359"/>
      <c r="AJ39" s="359"/>
      <c r="AZ39" s="359"/>
      <c r="BA39" s="359"/>
      <c r="BB39" s="359"/>
    </row>
    <row r="40" spans="15:54" ht="36.75" customHeight="1">
      <c r="O40" s="359"/>
      <c r="P40" s="359"/>
      <c r="Q40" s="359"/>
      <c r="R40" s="359"/>
      <c r="AH40" s="359"/>
      <c r="AI40" s="359"/>
      <c r="AJ40" s="359"/>
      <c r="AZ40" s="359"/>
      <c r="BA40" s="359"/>
      <c r="BB40" s="359"/>
    </row>
    <row r="41" spans="15:54" ht="36.75" customHeight="1">
      <c r="O41" s="359"/>
      <c r="P41" s="359"/>
      <c r="Q41" s="359"/>
      <c r="R41" s="359"/>
      <c r="AH41" s="359"/>
      <c r="AI41" s="359"/>
      <c r="AJ41" s="359"/>
      <c r="AZ41" s="359"/>
      <c r="BA41" s="359"/>
      <c r="BB41" s="359"/>
    </row>
    <row r="42" spans="15:54" ht="36.75" customHeight="1">
      <c r="O42" s="359"/>
      <c r="P42" s="359"/>
      <c r="Q42" s="359"/>
      <c r="R42" s="359"/>
      <c r="AZ42" s="359"/>
      <c r="BA42" s="359"/>
      <c r="BB42" s="359"/>
    </row>
    <row r="43" spans="15:36" ht="36.75" customHeight="1">
      <c r="O43" s="359"/>
      <c r="P43" s="359"/>
      <c r="Q43" s="359"/>
      <c r="R43" s="359"/>
      <c r="AH43" s="359"/>
      <c r="AI43" s="359"/>
      <c r="AJ43" s="359"/>
    </row>
    <row r="44" spans="15:54" ht="36.75" customHeight="1">
      <c r="O44" s="359"/>
      <c r="P44" s="359"/>
      <c r="Q44" s="359"/>
      <c r="R44" s="359"/>
      <c r="AH44" s="359"/>
      <c r="AI44" s="359"/>
      <c r="AJ44" s="359"/>
      <c r="AZ44" s="359"/>
      <c r="BA44" s="359"/>
      <c r="BB44" s="359"/>
    </row>
    <row r="45" spans="15:54" ht="36.75" customHeight="1">
      <c r="O45" s="359"/>
      <c r="P45" s="359"/>
      <c r="Q45" s="359"/>
      <c r="R45" s="359"/>
      <c r="AH45" s="359"/>
      <c r="AI45" s="359"/>
      <c r="AJ45" s="359"/>
      <c r="AZ45" s="359"/>
      <c r="BA45" s="359"/>
      <c r="BB45" s="359"/>
    </row>
    <row r="46" spans="34:54" ht="36.75" customHeight="1">
      <c r="AH46" s="359"/>
      <c r="AI46" s="359"/>
      <c r="AJ46" s="359"/>
      <c r="AZ46" s="359"/>
      <c r="BA46" s="359"/>
      <c r="BB46" s="359"/>
    </row>
    <row r="47" spans="15:54" ht="36.75" customHeight="1">
      <c r="O47" s="359"/>
      <c r="P47" s="359"/>
      <c r="Q47" s="359"/>
      <c r="R47" s="359"/>
      <c r="AH47" s="359"/>
      <c r="AI47" s="359"/>
      <c r="AJ47" s="359"/>
      <c r="AZ47" s="359"/>
      <c r="BA47" s="359"/>
      <c r="BB47" s="359"/>
    </row>
    <row r="48" spans="15:54" ht="36.75" customHeight="1">
      <c r="O48" s="359"/>
      <c r="P48" s="359"/>
      <c r="Q48" s="359"/>
      <c r="R48" s="359"/>
      <c r="AH48" s="359"/>
      <c r="AI48" s="359"/>
      <c r="AJ48" s="359"/>
      <c r="AZ48" s="359"/>
      <c r="BA48" s="359"/>
      <c r="BB48" s="359"/>
    </row>
    <row r="49" spans="15:54" ht="36.75" customHeight="1">
      <c r="O49" s="359"/>
      <c r="P49" s="359"/>
      <c r="Q49" s="359"/>
      <c r="R49" s="359"/>
      <c r="AH49" s="359"/>
      <c r="AI49" s="359"/>
      <c r="AJ49" s="359"/>
      <c r="AZ49" s="359"/>
      <c r="BA49" s="359"/>
      <c r="BB49" s="359"/>
    </row>
    <row r="50" spans="15:54" ht="36.75" customHeight="1">
      <c r="O50" s="359"/>
      <c r="P50" s="359"/>
      <c r="Q50" s="359"/>
      <c r="R50" s="359"/>
      <c r="AH50" s="359"/>
      <c r="AI50" s="359"/>
      <c r="AJ50" s="359"/>
      <c r="AZ50" s="359"/>
      <c r="BA50" s="359"/>
      <c r="BB50" s="359"/>
    </row>
    <row r="51" spans="15:54" ht="36.75" customHeight="1">
      <c r="O51" s="359"/>
      <c r="P51" s="359"/>
      <c r="Q51" s="359"/>
      <c r="R51" s="359"/>
      <c r="AZ51" s="359"/>
      <c r="BA51" s="359"/>
      <c r="BB51" s="359"/>
    </row>
    <row r="68" spans="15:40" ht="36.75" customHeight="1">
      <c r="O68" s="359"/>
      <c r="P68" s="359"/>
      <c r="Q68" s="359"/>
      <c r="R68" s="359"/>
      <c r="AH68" s="359"/>
      <c r="AI68" s="359"/>
      <c r="AJ68" s="359"/>
      <c r="AL68" s="359"/>
      <c r="AM68" s="359"/>
      <c r="AN68" s="359"/>
    </row>
    <row r="69" spans="15:40" ht="36.75" customHeight="1">
      <c r="O69" s="359"/>
      <c r="P69" s="359"/>
      <c r="Q69" s="359"/>
      <c r="R69" s="359"/>
      <c r="AH69" s="359"/>
      <c r="AI69" s="359"/>
      <c r="AJ69" s="359"/>
      <c r="AL69" s="359"/>
      <c r="AM69" s="359"/>
      <c r="AN69" s="359"/>
    </row>
    <row r="70" spans="15:40" ht="36.75" customHeight="1">
      <c r="O70" s="359"/>
      <c r="P70" s="359"/>
      <c r="Q70" s="359"/>
      <c r="R70" s="359"/>
      <c r="AH70" s="359"/>
      <c r="AI70" s="359"/>
      <c r="AJ70" s="359"/>
      <c r="AL70" s="359"/>
      <c r="AM70" s="359"/>
      <c r="AN70" s="359"/>
    </row>
    <row r="71" spans="15:40" ht="36.75" customHeight="1">
      <c r="O71" s="359"/>
      <c r="P71" s="359"/>
      <c r="Q71" s="359"/>
      <c r="R71" s="359"/>
      <c r="AH71" s="359"/>
      <c r="AI71" s="359"/>
      <c r="AJ71" s="359"/>
      <c r="AL71" s="359"/>
      <c r="AM71" s="359"/>
      <c r="AN71" s="359"/>
    </row>
    <row r="72" spans="15:40" ht="36.75" customHeight="1">
      <c r="O72" s="359"/>
      <c r="P72" s="359"/>
      <c r="Q72" s="359"/>
      <c r="R72" s="359"/>
      <c r="AH72" s="359"/>
      <c r="AI72" s="359"/>
      <c r="AJ72" s="359"/>
      <c r="AL72" s="359"/>
      <c r="AM72" s="359"/>
      <c r="AN72" s="359"/>
    </row>
    <row r="73" spans="15:40" ht="36.75" customHeight="1">
      <c r="O73" s="359"/>
      <c r="P73" s="359"/>
      <c r="Q73" s="359"/>
      <c r="R73" s="359"/>
      <c r="AH73" s="359"/>
      <c r="AI73" s="359"/>
      <c r="AJ73" s="359"/>
      <c r="AL73" s="359"/>
      <c r="AM73" s="359"/>
      <c r="AN73" s="359"/>
    </row>
    <row r="74" spans="15:40" ht="36.75" customHeight="1">
      <c r="O74" s="359"/>
      <c r="P74" s="359"/>
      <c r="Q74" s="359"/>
      <c r="R74" s="359"/>
      <c r="AH74" s="359"/>
      <c r="AI74" s="359"/>
      <c r="AJ74" s="359"/>
      <c r="AL74" s="359"/>
      <c r="AM74" s="359"/>
      <c r="AN74" s="359"/>
    </row>
    <row r="75" spans="15:40" ht="36.75" customHeight="1">
      <c r="O75" s="359"/>
      <c r="P75" s="359"/>
      <c r="Q75" s="359"/>
      <c r="R75" s="359"/>
      <c r="AH75" s="359"/>
      <c r="AI75" s="359"/>
      <c r="AJ75" s="359"/>
      <c r="AL75" s="359"/>
      <c r="AM75" s="359"/>
      <c r="AN75" s="359"/>
    </row>
    <row r="76" spans="34:40" ht="36.75" customHeight="1">
      <c r="AH76" s="359"/>
      <c r="AI76" s="359"/>
      <c r="AJ76" s="359"/>
      <c r="AL76" s="359"/>
      <c r="AM76" s="359"/>
      <c r="AN76" s="359"/>
    </row>
    <row r="77" spans="15:40" ht="36.75" customHeight="1">
      <c r="O77" s="359"/>
      <c r="P77" s="359"/>
      <c r="Q77" s="359"/>
      <c r="R77" s="359"/>
      <c r="AH77" s="359"/>
      <c r="AI77" s="359"/>
      <c r="AJ77" s="359"/>
      <c r="AL77" s="359"/>
      <c r="AM77" s="359"/>
      <c r="AN77" s="359"/>
    </row>
    <row r="78" spans="15:40" ht="36.75" customHeight="1">
      <c r="O78" s="359"/>
      <c r="P78" s="359"/>
      <c r="Q78" s="359"/>
      <c r="R78" s="359"/>
      <c r="AH78" s="359"/>
      <c r="AI78" s="359"/>
      <c r="AJ78" s="359"/>
      <c r="AL78" s="359"/>
      <c r="AM78" s="359"/>
      <c r="AN78" s="359"/>
    </row>
    <row r="79" spans="15:40" ht="36.75" customHeight="1">
      <c r="O79" s="359"/>
      <c r="P79" s="359"/>
      <c r="Q79" s="359"/>
      <c r="R79" s="359"/>
      <c r="AH79" s="359"/>
      <c r="AI79" s="359"/>
      <c r="AJ79" s="359"/>
      <c r="AL79" s="359"/>
      <c r="AM79" s="359"/>
      <c r="AN79" s="359"/>
    </row>
    <row r="80" spans="15:40" ht="36.75" customHeight="1">
      <c r="O80" s="359"/>
      <c r="P80" s="359"/>
      <c r="Q80" s="359"/>
      <c r="R80" s="359"/>
      <c r="AH80" s="359"/>
      <c r="AI80" s="359"/>
      <c r="AJ80" s="359"/>
      <c r="AL80" s="359"/>
      <c r="AM80" s="359"/>
      <c r="AN80" s="359"/>
    </row>
    <row r="81" spans="15:40" ht="36.75" customHeight="1">
      <c r="O81" s="359"/>
      <c r="P81" s="359"/>
      <c r="Q81" s="359"/>
      <c r="R81" s="359"/>
      <c r="AH81" s="359"/>
      <c r="AI81" s="359"/>
      <c r="AJ81" s="359"/>
      <c r="AL81" s="359"/>
      <c r="AM81" s="359"/>
      <c r="AN81" s="359"/>
    </row>
    <row r="82" spans="38:40" ht="36.75" customHeight="1">
      <c r="AL82" s="359"/>
      <c r="AM82" s="359"/>
      <c r="AN82" s="359"/>
    </row>
    <row r="83" spans="38:40" ht="36.75" customHeight="1">
      <c r="AL83" s="359"/>
      <c r="AM83" s="359"/>
      <c r="AN83" s="359"/>
    </row>
    <row r="84" spans="38:40" ht="36.75" customHeight="1">
      <c r="AL84" s="359"/>
      <c r="AM84" s="359"/>
      <c r="AN84" s="359"/>
    </row>
    <row r="85" spans="38:40" ht="36.75" customHeight="1">
      <c r="AL85" s="359"/>
      <c r="AM85" s="359"/>
      <c r="AN85" s="359"/>
    </row>
    <row r="86" spans="38:40" ht="36.75" customHeight="1">
      <c r="AL86" s="359"/>
      <c r="AM86" s="359"/>
      <c r="AN86" s="359"/>
    </row>
    <row r="87" spans="38:40" ht="36.75" customHeight="1">
      <c r="AL87" s="359"/>
      <c r="AM87" s="359"/>
      <c r="AN87" s="359"/>
    </row>
  </sheetData>
  <sheetProtection/>
  <mergeCells count="37">
    <mergeCell ref="AH28:AJ32"/>
    <mergeCell ref="AH34:AJ41"/>
    <mergeCell ref="B22:C22"/>
    <mergeCell ref="AZ44:BB51"/>
    <mergeCell ref="O68:R75"/>
    <mergeCell ref="O77:R81"/>
    <mergeCell ref="AH68:AJ81"/>
    <mergeCell ref="AL68:AN87"/>
    <mergeCell ref="AH43:AJ50"/>
    <mergeCell ref="AH19:AJ26"/>
    <mergeCell ref="AZ17:BB24"/>
    <mergeCell ref="AZ26:BB33"/>
    <mergeCell ref="O38:R45"/>
    <mergeCell ref="O47:R51"/>
    <mergeCell ref="AZ35:BB42"/>
    <mergeCell ref="B19:C19"/>
    <mergeCell ref="B20:C20"/>
    <mergeCell ref="B21:C21"/>
    <mergeCell ref="B6:C6"/>
    <mergeCell ref="O32:R36"/>
    <mergeCell ref="A10:B10"/>
    <mergeCell ref="B17:C17"/>
    <mergeCell ref="B18:C18"/>
    <mergeCell ref="D16:P16"/>
    <mergeCell ref="A1:B1"/>
    <mergeCell ref="C1:D1"/>
    <mergeCell ref="B3:C3"/>
    <mergeCell ref="B8:C8"/>
    <mergeCell ref="A2:B2"/>
    <mergeCell ref="B14:C14"/>
    <mergeCell ref="B4:C4"/>
    <mergeCell ref="B5:C5"/>
    <mergeCell ref="B12:C12"/>
    <mergeCell ref="B13:C13"/>
    <mergeCell ref="B7:C7"/>
    <mergeCell ref="B15:C15"/>
    <mergeCell ref="B11:C11"/>
  </mergeCells>
  <conditionalFormatting sqref="F2:F6 F9:F14 C2:C15">
    <cfRule type="expression" priority="1" dxfId="12" stopIfTrue="1">
      <formula>ISERROR(C2)=TRUE</formula>
    </cfRule>
  </conditionalFormatting>
  <dataValidations count="1">
    <dataValidation allowBlank="1" showInputMessage="1" showErrorMessage="1" imeMode="off" sqref="E3:I3 I4 I6 F4:G4 H5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5" r:id="rId1"/>
  <headerFooter alignWithMargins="0">
    <oddFooter>&amp;C&amp;"ＭＳ 明朝,標準"－35－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2017-08-18T06:00:18Z</cp:lastPrinted>
  <dcterms:created xsi:type="dcterms:W3CDTF">2013-08-18T10:06:47Z</dcterms:created>
  <dcterms:modified xsi:type="dcterms:W3CDTF">2017-08-19T01:17:15Z</dcterms:modified>
  <cp:category/>
  <cp:version/>
  <cp:contentType/>
  <cp:contentStatus/>
</cp:coreProperties>
</file>