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4" activeTab="12"/>
  </bookViews>
  <sheets>
    <sheet name="予選ﾘｰｸﾞ順位" sheetId="1" r:id="rId1"/>
    <sheet name="決勝リーグ配置" sheetId="2" r:id="rId2"/>
    <sheet name="男１位" sheetId="3" r:id="rId3"/>
    <sheet name="男２位" sheetId="4" r:id="rId4"/>
    <sheet name="男３位" sheetId="5" r:id="rId5"/>
    <sheet name="男４位" sheetId="6" r:id="rId6"/>
    <sheet name="男５位" sheetId="7" r:id="rId7"/>
    <sheet name="女１位" sheetId="8" r:id="rId8"/>
    <sheet name="女２位" sheetId="9" r:id="rId9"/>
    <sheet name="女３位" sheetId="10" r:id="rId10"/>
    <sheet name="女４位" sheetId="11" r:id="rId11"/>
    <sheet name="女4・5位試合順" sheetId="12" r:id="rId12"/>
    <sheet name="女５位" sheetId="13" r:id="rId13"/>
    <sheet name="決勝ﾘｰｸﾞ順位" sheetId="14" r:id="rId14"/>
  </sheets>
  <externalReferences>
    <externalReference r:id="rId17"/>
    <externalReference r:id="rId18"/>
  </externalReferences>
  <definedNames>
    <definedName name="FA" localSheetId="1">'[2]女ＡＢＣ'!$O$3:$R$7</definedName>
    <definedName name="FA">'[1]女ＡＢＣ'!$O$3:$R$7</definedName>
    <definedName name="FB" localSheetId="1">'[2]女ＡＢＣ'!$O$10:$R$14</definedName>
    <definedName name="FB">'[1]女ＡＢＣ'!$O$10:$R$14</definedName>
    <definedName name="FC" localSheetId="1">'[2]女ＡＢＣ'!$O$17:$R$21</definedName>
    <definedName name="FC">'[1]女ＡＢＣ'!$O$17:$R$21</definedName>
    <definedName name="FD" localSheetId="1">'[2]女ＤＥ'!$O$3:$R$7</definedName>
    <definedName name="FD">'[1]女ＤＥ'!$O$3:$R$7</definedName>
    <definedName name="FE" localSheetId="1">'[2]女ＤＥ'!$O$10:$R$14</definedName>
    <definedName name="FE">'[1]女ＤＥ'!$O$10:$R$14</definedName>
    <definedName name="FF" localSheetId="1">'[2]女ＦＧＨ'!$O$3:$R$7</definedName>
    <definedName name="FF">'[1]女ＦＧＨ'!$O$3:$R$7</definedName>
    <definedName name="FG" localSheetId="1">'[2]女ＦＧＨ'!$O$10:$R$14</definedName>
    <definedName name="FG">'[1]女ＦＧＨ'!$O$10:$R$14</definedName>
    <definedName name="FH" localSheetId="1">'[2]女ＦＧＨ'!$O$17:$R$21</definedName>
    <definedName name="FH">'[1]女ＦＧＨ'!$O$17:$R$21</definedName>
    <definedName name="M1①" localSheetId="3">'男２位'!$Q$3:$Q$10</definedName>
    <definedName name="M1①" localSheetId="4">'男３位'!$Q$3:$Q$10</definedName>
    <definedName name="M1①" localSheetId="5">'男４位'!$Q$3:$Q$10</definedName>
    <definedName name="M1①" localSheetId="6">'男５位'!$Q$3:$Q$10</definedName>
    <definedName name="M1①">'男１位'!$Q$3:$Q$10</definedName>
    <definedName name="M1②" localSheetId="3">'男２位'!#REF!</definedName>
    <definedName name="M1②" localSheetId="4">'男３位'!#REF!</definedName>
    <definedName name="M1②" localSheetId="5">'男４位'!#REF!</definedName>
    <definedName name="M1②" localSheetId="6">'男５位'!#REF!</definedName>
    <definedName name="M1②">'男１位'!#REF!</definedName>
    <definedName name="M2①">#REF!</definedName>
    <definedName name="M2②">#REF!</definedName>
    <definedName name="M3①">#REF!</definedName>
    <definedName name="M3②">#REF!</definedName>
    <definedName name="M4①">#REF!</definedName>
    <definedName name="M4②">#REF!</definedName>
    <definedName name="M5①">#REF!</definedName>
    <definedName name="M5②">#REF!</definedName>
    <definedName name="MA" localSheetId="1">'[2]男ＡＢＣ'!$Q$3:$R$8</definedName>
    <definedName name="MA">'[1]男ＡＢＣ'!$Q$3:$R$8</definedName>
    <definedName name="MB" localSheetId="1">'[2]男ＡＢＣ'!$O$11:$R$15</definedName>
    <definedName name="MB">'[1]男ＡＢＣ'!$O$11:$R$15</definedName>
    <definedName name="MC" localSheetId="1">'[2]男ＡＢＣ'!$O$18:$R$22</definedName>
    <definedName name="MC">'[1]男ＡＢＣ'!$O$18:$R$22</definedName>
    <definedName name="MD" localSheetId="1">'[2]男ＤＥＦ'!$O$3:$R$7</definedName>
    <definedName name="MD">'[1]男ＤＥＦ'!$O$3:$R$7</definedName>
    <definedName name="ME" localSheetId="1">'[2]男ＤＥＦ'!$O$10:$R$14</definedName>
    <definedName name="ME">'[1]男ＤＥＦ'!$O$10:$R$14</definedName>
    <definedName name="MF" localSheetId="1">'[2]男ＤＥＦ'!$O$17:$R$21</definedName>
    <definedName name="MF">'[1]男ＤＥＦ'!$O$17:$R$21</definedName>
    <definedName name="MG" localSheetId="1">'[2]男ＧＨＩ'!$Q$3:$R$8</definedName>
    <definedName name="MG">'[1]男ＧＨＩ'!$Q$3:$R$8</definedName>
    <definedName name="MH" localSheetId="1">'[2]男ＧＨＩ'!$O$11:$R$15</definedName>
    <definedName name="MH">'[1]男ＧＨＩ'!$O$11:$R$15</definedName>
    <definedName name="MI" localSheetId="1">'[2]男ＧＨＩ'!$O$18:$R$22</definedName>
    <definedName name="MI">'[1]男ＧＨＩ'!$O$18:$R$22</definedName>
    <definedName name="MJ" localSheetId="1">'[2]男ＪＫＬ'!$O$3:$R$7</definedName>
    <definedName name="MJ">'[1]男ＪＫＬ'!$O$3:$R$7</definedName>
    <definedName name="MK" localSheetId="1">'[2]男ＪＫＬ'!$O$10:$R$14</definedName>
    <definedName name="MK">'[1]男ＪＫＬ'!$O$10:$R$14</definedName>
    <definedName name="ML" localSheetId="1">'[2]男ＪＫＬ'!$O$17:$R$21</definedName>
    <definedName name="ML">'[1]男ＪＫＬ'!$O$17:$R$21</definedName>
    <definedName name="_xlnm.Print_Area" localSheetId="13">'決勝ﾘｰｸﾞ順位'!$A$1:$L$22</definedName>
    <definedName name="_xlnm.Print_Area" localSheetId="7">'女１位'!$A$1:$T$23</definedName>
    <definedName name="_xlnm.Print_Area" localSheetId="8">'女２位'!$A$1:$T$24</definedName>
    <definedName name="_xlnm.Print_Area" localSheetId="9">'女３位'!$A$1:$T$23</definedName>
    <definedName name="_xlnm.Print_Area" localSheetId="11">'女4・5位試合順'!$A$1:$I$36</definedName>
    <definedName name="_xlnm.Print_Area" localSheetId="10">'女４位'!$A$1:$T$23</definedName>
    <definedName name="_xlnm.Print_Area" localSheetId="12">'女５位'!$A$1:$T$23</definedName>
    <definedName name="_xlnm.Print_Area" localSheetId="2">'男１位'!$A$1:$S$24</definedName>
    <definedName name="_xlnm.Print_Area" localSheetId="3">'男２位'!$A$1:$S$24</definedName>
    <definedName name="_xlnm.Print_Area" localSheetId="4">'男３位'!$A$1:$S$24</definedName>
    <definedName name="_xlnm.Print_Area" localSheetId="5">'男４位'!$A$1:$S$24</definedName>
    <definedName name="_xlnm.Print_Area" localSheetId="6">'男５位'!$A$1:$S$24</definedName>
  </definedNames>
  <calcPr fullCalcOnLoad="1"/>
</workbook>
</file>

<file path=xl/sharedStrings.xml><?xml version="1.0" encoding="utf-8"?>
<sst xmlns="http://schemas.openxmlformats.org/spreadsheetml/2006/main" count="964" uniqueCount="299">
  <si>
    <t>予選リーグ　順位</t>
  </si>
  <si>
    <t>男子</t>
  </si>
  <si>
    <t>イ　組</t>
  </si>
  <si>
    <t>ロ　組</t>
  </si>
  <si>
    <t>女子</t>
  </si>
  <si>
    <t>決勝リーグ</t>
  </si>
  <si>
    <t>No．１</t>
  </si>
  <si>
    <t>勝敗</t>
  </si>
  <si>
    <t>得点</t>
  </si>
  <si>
    <t>勝ち</t>
  </si>
  <si>
    <t>負け</t>
  </si>
  <si>
    <t>不戦勝</t>
  </si>
  <si>
    <t>不戦敗</t>
  </si>
  <si>
    <t>順位</t>
  </si>
  <si>
    <t>試合順序</t>
  </si>
  <si>
    <t>１回戦</t>
  </si>
  <si>
    <t>２回戦</t>
  </si>
  <si>
    <t>３回戦</t>
  </si>
  <si>
    <t>４回戦</t>
  </si>
  <si>
    <t>５回戦</t>
  </si>
  <si>
    <t>No．２</t>
  </si>
  <si>
    <t>女子２位</t>
  </si>
  <si>
    <t>女子３位</t>
  </si>
  <si>
    <t>No．４</t>
  </si>
  <si>
    <t>No．５</t>
  </si>
  <si>
    <t>決勝リーグ　順位</t>
  </si>
  <si>
    <t>１位グループ</t>
  </si>
  <si>
    <t>２位グループ</t>
  </si>
  <si>
    <t>３位グループ</t>
  </si>
  <si>
    <t>４位グループ</t>
  </si>
  <si>
    <t>５位グループ</t>
  </si>
  <si>
    <t>１位ロ</t>
  </si>
  <si>
    <t>１位イ</t>
  </si>
  <si>
    <t>進行席</t>
  </si>
  <si>
    <t>ＴＳＰ研修</t>
  </si>
  <si>
    <t>男子１位</t>
  </si>
  <si>
    <t>イ組</t>
  </si>
  <si>
    <t>ロ組</t>
  </si>
  <si>
    <t>男子２位</t>
  </si>
  <si>
    <t>No．３</t>
  </si>
  <si>
    <t>男子３位</t>
  </si>
  <si>
    <t>男子５位</t>
  </si>
  <si>
    <t>女４位</t>
  </si>
  <si>
    <t>進行席</t>
  </si>
  <si>
    <t>２位ロ</t>
  </si>
  <si>
    <t>No．３</t>
  </si>
  <si>
    <t>No．４</t>
  </si>
  <si>
    <t>４位ロ</t>
  </si>
  <si>
    <t>４位イ</t>
  </si>
  <si>
    <t>３位ロ</t>
  </si>
  <si>
    <t>３位イ</t>
  </si>
  <si>
    <t>２位イ</t>
  </si>
  <si>
    <t>５位</t>
  </si>
  <si>
    <t>４位イ</t>
  </si>
  <si>
    <t>４位ロ</t>
  </si>
  <si>
    <t>３位イ</t>
  </si>
  <si>
    <t>イ</t>
  </si>
  <si>
    <t>ロ</t>
  </si>
  <si>
    <t>イ</t>
  </si>
  <si>
    <t>ロ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</si>
  <si>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</si>
  <si>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</si>
  <si>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</si>
  <si>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</si>
  <si>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</si>
  <si>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</si>
  <si>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</si>
  <si>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</si>
  <si>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</si>
  <si>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</si>
  <si>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</si>
  <si>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メインアリーナ</t>
  </si>
  <si>
    <t>（Ｍ）</t>
  </si>
  <si>
    <t>女子１位</t>
  </si>
  <si>
    <t>男子４位</t>
  </si>
  <si>
    <t>サブアリーナ</t>
  </si>
  <si>
    <t>（Ｓ）</t>
  </si>
  <si>
    <t>５位イ</t>
  </si>
  <si>
    <t>５位ロ</t>
  </si>
  <si>
    <t>Ｍ25コート</t>
  </si>
  <si>
    <t>５５チーム</t>
  </si>
  <si>
    <t>６０チーム</t>
  </si>
  <si>
    <t>グループ
Ｌ</t>
  </si>
  <si>
    <t>５位ロ</t>
  </si>
  <si>
    <t>60チーム</t>
  </si>
  <si>
    <t>55チーム</t>
  </si>
  <si>
    <t>①</t>
  </si>
  <si>
    <t>②</t>
  </si>
  <si>
    <t>③</t>
  </si>
  <si>
    <t>③</t>
  </si>
  <si>
    <t>④</t>
  </si>
  <si>
    <t>④</t>
  </si>
  <si>
    <t>①</t>
  </si>
  <si>
    <t>②</t>
  </si>
  <si>
    <t>⑤</t>
  </si>
  <si>
    <t>⑤</t>
  </si>
  <si>
    <t>⑥</t>
  </si>
  <si>
    <t>①⑥</t>
  </si>
  <si>
    <t>①⑤</t>
  </si>
  <si>
    <t>①④</t>
  </si>
  <si>
    <t>①③</t>
  </si>
  <si>
    <t>①②</t>
  </si>
  <si>
    <t>②③</t>
  </si>
  <si>
    <t>②⑤</t>
  </si>
  <si>
    <t>④⑥</t>
  </si>
  <si>
    <t>②⑥</t>
  </si>
  <si>
    <t>②④</t>
  </si>
  <si>
    <t>③⑥</t>
  </si>
  <si>
    <t>⑤⑥</t>
  </si>
  <si>
    <t>③④</t>
  </si>
  <si>
    <t>③⑤</t>
  </si>
  <si>
    <t>④⑤</t>
  </si>
  <si>
    <t>６回戦</t>
  </si>
  <si>
    <t>②⑤</t>
  </si>
  <si>
    <t>①⑥</t>
  </si>
  <si>
    <t>イ③④</t>
  </si>
  <si>
    <t>ロ①⑤</t>
  </si>
  <si>
    <t>イ③⑤</t>
  </si>
  <si>
    <t>ロ①④</t>
  </si>
  <si>
    <t>イ④⑤</t>
  </si>
  <si>
    <t>ロ①②</t>
  </si>
  <si>
    <t>4位
イ③④</t>
  </si>
  <si>
    <t>5位イ
①⑤</t>
  </si>
  <si>
    <t>4位
イ③⑤</t>
  </si>
  <si>
    <t>5位イ
①④</t>
  </si>
  <si>
    <t>4位
イ④⑤</t>
  </si>
  <si>
    <t>5位イ
①②</t>
  </si>
  <si>
    <t>４位イ・５位イ</t>
  </si>
  <si>
    <t>４位ロ</t>
  </si>
  <si>
    <t>５位ロ</t>
  </si>
  <si>
    <t>イ組・ロ組</t>
  </si>
  <si>
    <t>女１位</t>
  </si>
  <si>
    <t>女２位</t>
  </si>
  <si>
    <t>女３位</t>
  </si>
  <si>
    <t>女子４位・５位</t>
  </si>
  <si>
    <t>イ組・イ組</t>
  </si>
  <si>
    <t>女５位</t>
  </si>
  <si>
    <t>Ｍ1～3
コート</t>
  </si>
  <si>
    <t>Ｍ3～5
コート</t>
  </si>
  <si>
    <t>Ｍ1コート</t>
  </si>
  <si>
    <t>Ｍ2コート</t>
  </si>
  <si>
    <t>Ｍ3コート</t>
  </si>
  <si>
    <t>Ｍ4コート</t>
  </si>
  <si>
    <t>Ｍ5コート</t>
  </si>
  <si>
    <t>Ｍ6～8
コート</t>
  </si>
  <si>
    <t>Ｍ8～10
コート</t>
  </si>
  <si>
    <t>Ｍ8コート</t>
  </si>
  <si>
    <t>Ｍ9コート</t>
  </si>
  <si>
    <t>Ｍ10コート</t>
  </si>
  <si>
    <t>Ｍ6コート</t>
  </si>
  <si>
    <t>Ｍ7コート</t>
  </si>
  <si>
    <t>Ｍ16～18
コート</t>
  </si>
  <si>
    <t>Ｍ18～20
コート</t>
  </si>
  <si>
    <t>Ｍ16コート</t>
  </si>
  <si>
    <t>Ｍ17コート</t>
  </si>
  <si>
    <t>Ｍ18コート</t>
  </si>
  <si>
    <t>Ｍ19コート</t>
  </si>
  <si>
    <t>Ｍ20コート</t>
  </si>
  <si>
    <t>Ｍ31～33
コート</t>
  </si>
  <si>
    <t>Ｍ33～35
コート</t>
  </si>
  <si>
    <t>Ｍ31コート</t>
  </si>
  <si>
    <t>Ｍ32コート</t>
  </si>
  <si>
    <t>Ｍ33コート</t>
  </si>
  <si>
    <t>Ｍ34コート</t>
  </si>
  <si>
    <t>Ｍ35コート</t>
  </si>
  <si>
    <t>Ｓ2～4
コート</t>
  </si>
  <si>
    <t>Ｓ4～6
コート</t>
  </si>
  <si>
    <t>Ｓ2コート</t>
  </si>
  <si>
    <t>Ｓ3コート</t>
  </si>
  <si>
    <t>Ｓ4コート</t>
  </si>
  <si>
    <t>Ｓ5コート</t>
  </si>
  <si>
    <t>Ｓ6コート</t>
  </si>
  <si>
    <t>Ｍ13～15
コート</t>
  </si>
  <si>
    <t>Ｍ24・25
コート</t>
  </si>
  <si>
    <t>Ｍ13コート</t>
  </si>
  <si>
    <t>Ｍ14コート</t>
  </si>
  <si>
    <t>Ｍ15コート</t>
  </si>
  <si>
    <t>Ｍ24コート</t>
  </si>
  <si>
    <t>Ｍ21～23
コート</t>
  </si>
  <si>
    <t>Ｍ11・12
コート</t>
  </si>
  <si>
    <t>Ｍ21コート</t>
  </si>
  <si>
    <t>Ｍ22コート</t>
  </si>
  <si>
    <t>Ｍ23コート</t>
  </si>
  <si>
    <t>Ｍ11コート</t>
  </si>
  <si>
    <t>Ｍ12コート</t>
  </si>
  <si>
    <t>Ｍ26～28
コート</t>
  </si>
  <si>
    <t>Ｍ29・30
コート</t>
  </si>
  <si>
    <t>Ｍ26コート</t>
  </si>
  <si>
    <t>Ｍ27コート</t>
  </si>
  <si>
    <t>Ｍ28コート</t>
  </si>
  <si>
    <t>Ｍ29コート</t>
  </si>
  <si>
    <t>Ｍ30コート</t>
  </si>
  <si>
    <t>Ｓ9～11
コート</t>
  </si>
  <si>
    <t>Ｓ7・8
コート</t>
  </si>
  <si>
    <t>Ｓ9コート</t>
  </si>
  <si>
    <t>Ｓ10コート</t>
  </si>
  <si>
    <t>Ｓ11コート</t>
  </si>
  <si>
    <t>Ｓ12コート</t>
  </si>
  <si>
    <t>Ｓ13コート</t>
  </si>
  <si>
    <t>Ｓ11～13
コート</t>
  </si>
  <si>
    <t>Ｓ14・15
コート</t>
  </si>
  <si>
    <t>Ｓ7コート</t>
  </si>
  <si>
    <t>Ｓ8コート</t>
  </si>
  <si>
    <t>Ｓ14コート</t>
  </si>
  <si>
    <t>Ｓ15コート</t>
  </si>
  <si>
    <t>-25-</t>
  </si>
  <si>
    <t>-</t>
  </si>
  <si>
    <t>尽誠学園Ａ</t>
  </si>
  <si>
    <t>誠英</t>
  </si>
  <si>
    <t>早鞆</t>
  </si>
  <si>
    <t>徳島商業Ａ</t>
  </si>
  <si>
    <t>洛東Ａ</t>
  </si>
  <si>
    <t>高松商業Ａ</t>
  </si>
  <si>
    <t>鳥取敬愛Ａ</t>
  </si>
  <si>
    <t>城南Ａ</t>
  </si>
  <si>
    <t>四学香川西Ａ</t>
  </si>
  <si>
    <t>佐賀商業Ａ</t>
  </si>
  <si>
    <t>広島商船高専</t>
  </si>
  <si>
    <t>尽誠学園Ｂ</t>
  </si>
  <si>
    <t>草津東</t>
  </si>
  <si>
    <t>徳島市立</t>
  </si>
  <si>
    <t>高松中央</t>
  </si>
  <si>
    <t>四学香川西Ｂ</t>
  </si>
  <si>
    <t>鳥取敬愛Ｂ</t>
  </si>
  <si>
    <t>甲西</t>
  </si>
  <si>
    <t>丸亀</t>
  </si>
  <si>
    <t>岡山東商業</t>
  </si>
  <si>
    <t>近大和歌山</t>
  </si>
  <si>
    <t>日本航空</t>
  </si>
  <si>
    <t>平城Ａ</t>
  </si>
  <si>
    <t>岡山商大付属</t>
  </si>
  <si>
    <t>青谷</t>
  </si>
  <si>
    <t>和歌山商業</t>
  </si>
  <si>
    <t>倉敷青陵</t>
  </si>
  <si>
    <t>高取国際</t>
  </si>
  <si>
    <t>高松西Ａ</t>
  </si>
  <si>
    <t>水島工業</t>
  </si>
  <si>
    <t>徳島商業Ｂ</t>
  </si>
  <si>
    <t>坂出</t>
  </si>
  <si>
    <t>つるぎＡ</t>
  </si>
  <si>
    <t>鳥取西</t>
  </si>
  <si>
    <t>高松商業Ｂ</t>
  </si>
  <si>
    <t>香芝</t>
  </si>
  <si>
    <t>帝塚山</t>
  </si>
  <si>
    <t>佐賀商業Ｂ</t>
  </si>
  <si>
    <t>富岡西</t>
  </si>
  <si>
    <t>柳井商工</t>
  </si>
  <si>
    <t>岡山理大付属</t>
  </si>
  <si>
    <t>高田</t>
  </si>
  <si>
    <t>呉青山</t>
  </si>
  <si>
    <t>津山高専</t>
  </si>
  <si>
    <t>観音寺総合</t>
  </si>
  <si>
    <t>洛東Ｂ</t>
  </si>
  <si>
    <t>三木</t>
  </si>
  <si>
    <t>城南Ｂ</t>
  </si>
  <si>
    <t>香川高専詫間</t>
  </si>
  <si>
    <t>平城Ｂ</t>
  </si>
  <si>
    <t>坂出工業</t>
  </si>
  <si>
    <t>奈良北</t>
  </si>
  <si>
    <t>つるぎＢ</t>
  </si>
  <si>
    <t>高田商業</t>
  </si>
  <si>
    <t>善通寺第一</t>
  </si>
  <si>
    <t>伊予農業</t>
  </si>
  <si>
    <t>高松西Ｂ</t>
  </si>
  <si>
    <t>三本松</t>
  </si>
  <si>
    <t>萩光塩学院</t>
  </si>
  <si>
    <t>萩光塩学院Ａ</t>
  </si>
  <si>
    <t>高松商業</t>
  </si>
  <si>
    <t>長崎女子商Ａ</t>
  </si>
  <si>
    <t>鹿児島女子Ａ</t>
  </si>
  <si>
    <t>四学香川西</t>
  </si>
  <si>
    <t>済美Ａ</t>
  </si>
  <si>
    <t>土佐女子</t>
  </si>
  <si>
    <t>今治南Ａ</t>
  </si>
  <si>
    <t>帝塚山Ａ</t>
  </si>
  <si>
    <t>長崎商業</t>
  </si>
  <si>
    <t>高松中央Ａ</t>
  </si>
  <si>
    <t>長崎女子商Ｂ</t>
  </si>
  <si>
    <t>合同Ｂ</t>
  </si>
  <si>
    <t>大洲農業</t>
  </si>
  <si>
    <t>洛東</t>
  </si>
  <si>
    <t>徳島商業</t>
  </si>
  <si>
    <t>済美Ｂ</t>
  </si>
  <si>
    <t>鹿児島女子Ｂ</t>
  </si>
  <si>
    <t>今治南Ｂ</t>
  </si>
  <si>
    <t>伊予農業Ａ</t>
  </si>
  <si>
    <t>岡山東商業Ａ</t>
  </si>
  <si>
    <t>高松中央Ｂ</t>
  </si>
  <si>
    <t>玉名女子</t>
  </si>
  <si>
    <t>合同Ａ</t>
  </si>
  <si>
    <t>高松西</t>
  </si>
  <si>
    <t>中村</t>
  </si>
  <si>
    <t>岡山東商業Ｂ</t>
  </si>
  <si>
    <t>伊予農業Ｂ</t>
  </si>
  <si>
    <t>平城</t>
  </si>
  <si>
    <t>帝塚山Ｂ</t>
  </si>
  <si>
    <t>萩光塩学院Ｂ</t>
  </si>
  <si>
    <t>合同C</t>
  </si>
  <si>
    <t>合同A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</si>
</sst>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\(@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20"/>
      <name val="Times New Roman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20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24"/>
      <name val="HG丸ｺﾞｼｯｸM-PRO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i/>
      <sz val="10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9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b/>
      <sz val="16"/>
      <name val="ＭＳ Ｐゴシック"/>
      <family val="3"/>
    </font>
    <font>
      <b/>
      <u val="single"/>
      <sz val="18"/>
      <name val="ＭＳ Ｐ明朝"/>
      <family val="1"/>
    </font>
    <font>
      <sz val="11"/>
      <color indexed="8"/>
      <name val="ＭＳ ゴシック"/>
      <family val="3"/>
    </font>
    <font>
      <sz val="9"/>
      <color indexed="9"/>
      <name val="ＭＳ ゴシック"/>
      <family val="3"/>
    </font>
    <font>
      <sz val="10"/>
      <color indexed="8"/>
      <name val="ＭＳ 明朝"/>
      <family val="1"/>
    </font>
    <font>
      <sz val="32"/>
      <color indexed="8"/>
      <name val="HG丸ｺﾞｼｯｸM-PRO"/>
      <family val="3"/>
    </font>
    <font>
      <i/>
      <sz val="16"/>
      <color indexed="8"/>
      <name val="Times New Roman"/>
      <family val="1"/>
    </font>
    <font>
      <i/>
      <sz val="16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9"/>
      <color theme="0"/>
      <name val="ＭＳ ゴシック"/>
      <family val="3"/>
    </font>
    <font>
      <sz val="10"/>
      <color theme="1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 diagonalDown="1">
      <left style="thin"/>
      <right style="double"/>
      <top style="thin"/>
      <bottom style="medium"/>
      <diagonal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medium"/>
      <diagonal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3" fontId="23" fillId="23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distributed" vertical="center" shrinkToFit="1"/>
    </xf>
    <xf numFmtId="0" fontId="24" fillId="0" borderId="12" xfId="0" applyFont="1" applyFill="1" applyBorder="1" applyAlignment="1">
      <alignment horizontal="distributed" vertical="center" shrinkToFit="1"/>
    </xf>
    <xf numFmtId="0" fontId="24" fillId="0" borderId="13" xfId="0" applyFont="1" applyFill="1" applyBorder="1" applyAlignment="1">
      <alignment horizontal="distributed" vertical="center" shrinkToFit="1"/>
    </xf>
    <xf numFmtId="183" fontId="23" fillId="23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distributed" vertical="center" shrinkToFit="1"/>
    </xf>
    <xf numFmtId="0" fontId="24" fillId="0" borderId="16" xfId="0" applyFont="1" applyFill="1" applyBorder="1" applyAlignment="1">
      <alignment horizontal="distributed" vertical="center" shrinkToFit="1"/>
    </xf>
    <xf numFmtId="0" fontId="24" fillId="0" borderId="17" xfId="0" applyFont="1" applyFill="1" applyBorder="1" applyAlignment="1">
      <alignment horizontal="distributed" vertical="center" shrinkToFit="1"/>
    </xf>
    <xf numFmtId="0" fontId="24" fillId="0" borderId="18" xfId="0" applyFont="1" applyFill="1" applyBorder="1" applyAlignment="1">
      <alignment horizontal="distributed" vertical="center" shrinkToFit="1"/>
    </xf>
    <xf numFmtId="183" fontId="23" fillId="23" borderId="19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distributed" vertical="center" shrinkToFit="1"/>
    </xf>
    <xf numFmtId="0" fontId="24" fillId="0" borderId="21" xfId="0" applyFont="1" applyFill="1" applyBorder="1" applyAlignment="1">
      <alignment horizontal="distributed" vertical="center" shrinkToFit="1"/>
    </xf>
    <xf numFmtId="183" fontId="23" fillId="23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distributed" vertical="center" shrinkToFit="1"/>
    </xf>
    <xf numFmtId="0" fontId="24" fillId="0" borderId="24" xfId="0" applyFont="1" applyFill="1" applyBorder="1" applyAlignment="1">
      <alignment horizontal="distributed" vertical="center" shrinkToFit="1"/>
    </xf>
    <xf numFmtId="0" fontId="24" fillId="0" borderId="25" xfId="0" applyFont="1" applyFill="1" applyBorder="1" applyAlignment="1">
      <alignment horizontal="distributed" vertical="center" shrinkToFit="1"/>
    </xf>
    <xf numFmtId="0" fontId="24" fillId="0" borderId="26" xfId="0" applyFont="1" applyFill="1" applyBorder="1" applyAlignment="1">
      <alignment horizontal="distributed" vertical="center" shrinkToFit="1"/>
    </xf>
    <xf numFmtId="0" fontId="25" fillId="0" borderId="27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56" fontId="28" fillId="23" borderId="28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distributed" vertical="center" shrinkToFit="1"/>
    </xf>
    <xf numFmtId="0" fontId="24" fillId="0" borderId="30" xfId="0" applyFont="1" applyBorder="1" applyAlignment="1">
      <alignment horizontal="distributed" vertical="center" shrinkToFit="1"/>
    </xf>
    <xf numFmtId="0" fontId="26" fillId="23" borderId="30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23" borderId="31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 shrinkToFit="1"/>
    </xf>
    <xf numFmtId="49" fontId="2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4" xfId="0" applyFont="1" applyBorder="1" applyAlignment="1">
      <alignment horizontal="center" vertical="center"/>
    </xf>
    <xf numFmtId="0" fontId="30" fillId="0" borderId="35" xfId="0" applyNumberFormat="1" applyFont="1" applyBorder="1" applyAlignment="1">
      <alignment horizontal="center" vertical="center"/>
    </xf>
    <xf numFmtId="0" fontId="30" fillId="0" borderId="36" xfId="0" applyNumberFormat="1" applyFont="1" applyBorder="1" applyAlignment="1">
      <alignment horizontal="center" vertical="center"/>
    </xf>
    <xf numFmtId="0" fontId="30" fillId="0" borderId="34" xfId="0" applyNumberFormat="1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9" fillId="0" borderId="38" xfId="0" applyNumberFormat="1" applyFont="1" applyFill="1" applyBorder="1" applyAlignment="1">
      <alignment horizontal="center" vertical="center" shrinkToFit="1"/>
    </xf>
    <xf numFmtId="49" fontId="2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39" xfId="0" applyNumberFormat="1" applyFont="1" applyBorder="1" applyAlignment="1">
      <alignment horizontal="center" vertical="center"/>
    </xf>
    <xf numFmtId="0" fontId="30" fillId="0" borderId="40" xfId="0" applyNumberFormat="1" applyFont="1" applyBorder="1" applyAlignment="1">
      <alignment horizontal="center" vertical="center"/>
    </xf>
    <xf numFmtId="0" fontId="30" fillId="0" borderId="26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distributed" vertical="center" shrinkToFit="1"/>
    </xf>
    <xf numFmtId="0" fontId="24" fillId="24" borderId="41" xfId="0" applyFont="1" applyFill="1" applyBorder="1" applyAlignment="1">
      <alignment horizontal="distributed" vertical="center" shrinkToFit="1"/>
    </xf>
    <xf numFmtId="0" fontId="26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33" fillId="0" borderId="43" xfId="0" applyNumberFormat="1" applyFont="1" applyBorder="1" applyAlignment="1">
      <alignment horizontal="center" vertical="center"/>
    </xf>
    <xf numFmtId="49" fontId="33" fillId="0" borderId="44" xfId="0" applyNumberFormat="1" applyFont="1" applyBorder="1" applyAlignment="1">
      <alignment horizontal="center" vertical="center"/>
    </xf>
    <xf numFmtId="49" fontId="33" fillId="0" borderId="4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33" fillId="0" borderId="46" xfId="0" applyNumberFormat="1" applyFont="1" applyBorder="1" applyAlignment="1">
      <alignment horizontal="center" vertical="center"/>
    </xf>
    <xf numFmtId="49" fontId="33" fillId="0" borderId="47" xfId="0" applyNumberFormat="1" applyFont="1" applyBorder="1" applyAlignment="1">
      <alignment horizontal="center" vertical="center"/>
    </xf>
    <xf numFmtId="49" fontId="33" fillId="0" borderId="48" xfId="0" applyNumberFormat="1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shrinkToFit="1"/>
    </xf>
    <xf numFmtId="0" fontId="30" fillId="0" borderId="0" xfId="0" applyNumberFormat="1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29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50" xfId="0" applyNumberFormat="1" applyFont="1" applyBorder="1" applyAlignment="1">
      <alignment horizontal="center" vertical="center" shrinkToFit="1"/>
    </xf>
    <xf numFmtId="49" fontId="2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6" xfId="0" applyNumberFormat="1" applyFont="1" applyBorder="1" applyAlignment="1">
      <alignment horizontal="center" vertical="center" shrinkToFit="1"/>
    </xf>
    <xf numFmtId="0" fontId="29" fillId="0" borderId="39" xfId="0" applyNumberFormat="1" applyFont="1" applyBorder="1" applyAlignment="1">
      <alignment horizontal="center" vertical="center" shrinkToFit="1"/>
    </xf>
    <xf numFmtId="0" fontId="29" fillId="0" borderId="26" xfId="0" applyNumberFormat="1" applyFont="1" applyBorder="1" applyAlignment="1">
      <alignment horizontal="center" vertical="center" shrinkToFit="1"/>
    </xf>
    <xf numFmtId="49" fontId="29" fillId="0" borderId="51" xfId="0" applyNumberFormat="1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24" fillId="24" borderId="29" xfId="0" applyFont="1" applyFill="1" applyBorder="1" applyAlignment="1">
      <alignment horizontal="distributed" vertical="center" shrinkToFit="1"/>
    </xf>
    <xf numFmtId="0" fontId="24" fillId="24" borderId="52" xfId="0" applyFont="1" applyFill="1" applyBorder="1" applyAlignment="1">
      <alignment horizontal="distributed" vertical="center" shrinkToFit="1"/>
    </xf>
    <xf numFmtId="49" fontId="29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54" xfId="0" applyNumberFormat="1" applyFont="1" applyBorder="1" applyAlignment="1">
      <alignment horizontal="center" vertical="center" shrinkToFit="1"/>
    </xf>
    <xf numFmtId="0" fontId="29" fillId="0" borderId="55" xfId="0" applyNumberFormat="1" applyFont="1" applyBorder="1" applyAlignment="1">
      <alignment horizontal="center" vertical="center" shrinkToFit="1"/>
    </xf>
    <xf numFmtId="49" fontId="29" fillId="0" borderId="56" xfId="0" applyNumberFormat="1" applyFont="1" applyFill="1" applyBorder="1" applyAlignment="1">
      <alignment horizontal="center" vertical="center" shrinkToFit="1"/>
    </xf>
    <xf numFmtId="49" fontId="29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>
      <alignment horizontal="center" vertical="center"/>
    </xf>
    <xf numFmtId="0" fontId="30" fillId="0" borderId="58" xfId="0" applyNumberFormat="1" applyFont="1" applyBorder="1" applyAlignment="1">
      <alignment horizontal="center" vertical="center"/>
    </xf>
    <xf numFmtId="0" fontId="30" fillId="0" borderId="59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9" fillId="0" borderId="60" xfId="0" applyNumberFormat="1" applyFont="1" applyBorder="1" applyAlignment="1">
      <alignment horizontal="center" vertical="center" shrinkToFit="1"/>
    </xf>
    <xf numFmtId="49" fontId="29" fillId="0" borderId="61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49" fontId="33" fillId="0" borderId="62" xfId="0" applyNumberFormat="1" applyFont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49" fontId="33" fillId="0" borderId="65" xfId="0" applyNumberFormat="1" applyFont="1" applyBorder="1" applyAlignment="1">
      <alignment horizontal="center" vertical="center"/>
    </xf>
    <xf numFmtId="49" fontId="33" fillId="0" borderId="6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183" fontId="23" fillId="23" borderId="32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83" fontId="23" fillId="23" borderId="67" xfId="0" applyNumberFormat="1" applyFont="1" applyFill="1" applyBorder="1" applyAlignment="1">
      <alignment horizontal="center" vertical="center"/>
    </xf>
    <xf numFmtId="183" fontId="23" fillId="23" borderId="68" xfId="0" applyNumberFormat="1" applyFont="1" applyFill="1" applyBorder="1" applyAlignment="1">
      <alignment horizontal="center" vertical="center"/>
    </xf>
    <xf numFmtId="183" fontId="23" fillId="23" borderId="6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4" fillId="0" borderId="60" xfId="0" applyFont="1" applyFill="1" applyBorder="1" applyAlignment="1">
      <alignment horizontal="distributed" vertical="center" shrinkToFit="1"/>
    </xf>
    <xf numFmtId="18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 shrinkToFit="1"/>
    </xf>
    <xf numFmtId="0" fontId="22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3" fillId="0" borderId="70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2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23" fillId="0" borderId="0" xfId="0" applyFont="1" applyFill="1" applyBorder="1" applyAlignment="1">
      <alignment vertical="center" textRotation="255"/>
    </xf>
    <xf numFmtId="0" fontId="23" fillId="0" borderId="0" xfId="0" applyFont="1" applyFill="1" applyAlignment="1">
      <alignment vertical="center"/>
    </xf>
    <xf numFmtId="0" fontId="23" fillId="0" borderId="7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vertical="center"/>
    </xf>
    <xf numFmtId="0" fontId="23" fillId="0" borderId="7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textRotation="255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75" xfId="0" applyFont="1" applyBorder="1" applyAlignment="1">
      <alignment vertical="center"/>
    </xf>
    <xf numFmtId="0" fontId="23" fillId="0" borderId="76" xfId="0" applyFont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76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distributed" vertical="center" shrinkToFit="1"/>
    </xf>
    <xf numFmtId="0" fontId="21" fillId="0" borderId="0" xfId="0" applyFont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26" fillId="23" borderId="79" xfId="0" applyFont="1" applyFill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4" fillId="0" borderId="81" xfId="0" applyFont="1" applyFill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 shrinkToFit="1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wrapText="1"/>
    </xf>
    <xf numFmtId="56" fontId="28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shrinkToFit="1"/>
    </xf>
    <xf numFmtId="0" fontId="23" fillId="0" borderId="70" xfId="0" applyFont="1" applyFill="1" applyBorder="1" applyAlignment="1">
      <alignment vertical="center"/>
    </xf>
    <xf numFmtId="0" fontId="23" fillId="0" borderId="71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3" fillId="0" borderId="74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29" fillId="0" borderId="82" xfId="0" applyNumberFormat="1" applyFont="1" applyFill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/>
    </xf>
    <xf numFmtId="183" fontId="23" fillId="23" borderId="84" xfId="0" applyNumberFormat="1" applyFont="1" applyFill="1" applyBorder="1" applyAlignment="1">
      <alignment horizontal="center" vertical="center"/>
    </xf>
    <xf numFmtId="183" fontId="23" fillId="23" borderId="85" xfId="0" applyNumberFormat="1" applyFont="1" applyFill="1" applyBorder="1" applyAlignment="1">
      <alignment horizontal="center" vertical="center"/>
    </xf>
    <xf numFmtId="183" fontId="23" fillId="23" borderId="86" xfId="0" applyNumberFormat="1" applyFont="1" applyFill="1" applyBorder="1" applyAlignment="1">
      <alignment horizontal="center" vertical="center"/>
    </xf>
    <xf numFmtId="183" fontId="23" fillId="23" borderId="87" xfId="0" applyNumberFormat="1" applyFont="1" applyFill="1" applyBorder="1" applyAlignment="1">
      <alignment horizontal="center" vertical="center"/>
    </xf>
    <xf numFmtId="183" fontId="23" fillId="23" borderId="8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23" borderId="20" xfId="0" applyFont="1" applyFill="1" applyBorder="1" applyAlignment="1">
      <alignment horizontal="center" vertical="center" wrapText="1"/>
    </xf>
    <xf numFmtId="0" fontId="43" fillId="23" borderId="81" xfId="0" applyFont="1" applyFill="1" applyBorder="1" applyAlignment="1">
      <alignment horizontal="center" vertical="center" wrapText="1"/>
    </xf>
    <xf numFmtId="0" fontId="43" fillId="23" borderId="21" xfId="0" applyFont="1" applyFill="1" applyBorder="1" applyAlignment="1">
      <alignment horizontal="center" vertical="center" wrapText="1"/>
    </xf>
    <xf numFmtId="0" fontId="43" fillId="23" borderId="54" xfId="0" applyFont="1" applyFill="1" applyBorder="1" applyAlignment="1">
      <alignment horizontal="center" vertical="center" wrapText="1"/>
    </xf>
    <xf numFmtId="0" fontId="44" fillId="23" borderId="25" xfId="0" applyFont="1" applyFill="1" applyBorder="1" applyAlignment="1">
      <alignment horizontal="center" vertical="center" wrapText="1"/>
    </xf>
    <xf numFmtId="0" fontId="44" fillId="23" borderId="26" xfId="0" applyFont="1" applyFill="1" applyBorder="1" applyAlignment="1">
      <alignment horizontal="center" vertical="center" wrapText="1"/>
    </xf>
    <xf numFmtId="0" fontId="44" fillId="23" borderId="60" xfId="0" applyFont="1" applyFill="1" applyBorder="1" applyAlignment="1">
      <alignment horizontal="center" vertical="center" wrapText="1"/>
    </xf>
    <xf numFmtId="0" fontId="44" fillId="23" borderId="23" xfId="0" applyFont="1" applyFill="1" applyBorder="1" applyAlignment="1">
      <alignment horizontal="center" vertical="center" wrapText="1"/>
    </xf>
    <xf numFmtId="0" fontId="23" fillId="0" borderId="89" xfId="0" applyFont="1" applyFill="1" applyBorder="1" applyAlignment="1">
      <alignment horizontal="center" vertical="center" textRotation="255"/>
    </xf>
    <xf numFmtId="0" fontId="23" fillId="0" borderId="90" xfId="0" applyFont="1" applyFill="1" applyBorder="1" applyAlignment="1">
      <alignment vertical="center"/>
    </xf>
    <xf numFmtId="0" fontId="23" fillId="0" borderId="89" xfId="0" applyFont="1" applyFill="1" applyBorder="1" applyAlignment="1">
      <alignment vertical="center"/>
    </xf>
    <xf numFmtId="0" fontId="23" fillId="0" borderId="89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vertical="center"/>
    </xf>
    <xf numFmtId="0" fontId="23" fillId="0" borderId="90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1" xfId="0" applyFont="1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49" fontId="33" fillId="0" borderId="74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92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49" fontId="33" fillId="0" borderId="95" xfId="0" applyNumberFormat="1" applyFont="1" applyBorder="1" applyAlignment="1">
      <alignment horizontal="center" vertical="center"/>
    </xf>
    <xf numFmtId="0" fontId="44" fillId="23" borderId="96" xfId="0" applyFont="1" applyFill="1" applyBorder="1" applyAlignment="1">
      <alignment horizontal="center" vertical="center" wrapText="1"/>
    </xf>
    <xf numFmtId="0" fontId="44" fillId="23" borderId="97" xfId="0" applyFont="1" applyFill="1" applyBorder="1" applyAlignment="1">
      <alignment horizontal="center" vertical="center" wrapText="1"/>
    </xf>
    <xf numFmtId="0" fontId="44" fillId="23" borderId="98" xfId="0" applyFont="1" applyFill="1" applyBorder="1" applyAlignment="1">
      <alignment horizontal="center" vertical="center" wrapText="1"/>
    </xf>
    <xf numFmtId="0" fontId="44" fillId="23" borderId="31" xfId="0" applyFont="1" applyFill="1" applyBorder="1" applyAlignment="1">
      <alignment horizontal="center" vertical="center" wrapText="1"/>
    </xf>
    <xf numFmtId="0" fontId="36" fillId="25" borderId="99" xfId="0" applyFont="1" applyFill="1" applyBorder="1" applyAlignment="1">
      <alignment horizontal="distributed" vertical="center" shrinkToFit="1"/>
    </xf>
    <xf numFmtId="0" fontId="36" fillId="25" borderId="81" xfId="0" applyFont="1" applyFill="1" applyBorder="1" applyAlignment="1">
      <alignment horizontal="distributed" vertical="center" shrinkToFit="1"/>
    </xf>
    <xf numFmtId="0" fontId="36" fillId="25" borderId="100" xfId="0" applyFont="1" applyFill="1" applyBorder="1" applyAlignment="1">
      <alignment horizontal="distributed" vertical="center" shrinkToFit="1"/>
    </xf>
    <xf numFmtId="0" fontId="36" fillId="25" borderId="101" xfId="0" applyFont="1" applyFill="1" applyBorder="1" applyAlignment="1">
      <alignment horizontal="distributed" vertical="center" shrinkToFit="1"/>
    </xf>
    <xf numFmtId="49" fontId="29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36" fillId="25" borderId="20" xfId="0" applyFont="1" applyFill="1" applyBorder="1" applyAlignment="1">
      <alignment horizontal="distributed" vertical="center" shrinkToFit="1"/>
    </xf>
    <xf numFmtId="0" fontId="36" fillId="25" borderId="55" xfId="0" applyFont="1" applyFill="1" applyBorder="1" applyAlignment="1">
      <alignment horizontal="distributed" vertical="center" shrinkToFit="1"/>
    </xf>
    <xf numFmtId="0" fontId="36" fillId="25" borderId="21" xfId="0" applyFont="1" applyFill="1" applyBorder="1" applyAlignment="1">
      <alignment horizontal="distributed" vertical="center" shrinkToFit="1"/>
    </xf>
    <xf numFmtId="0" fontId="36" fillId="25" borderId="15" xfId="0" applyFont="1" applyFill="1" applyBorder="1" applyAlignment="1">
      <alignment horizontal="distributed" vertical="center" shrinkToFit="1"/>
    </xf>
    <xf numFmtId="0" fontId="36" fillId="25" borderId="17" xfId="0" applyFont="1" applyFill="1" applyBorder="1" applyAlignment="1">
      <alignment horizontal="distributed" vertical="center" shrinkToFit="1"/>
    </xf>
    <xf numFmtId="0" fontId="36" fillId="25" borderId="16" xfId="0" applyFont="1" applyFill="1" applyBorder="1" applyAlignment="1">
      <alignment horizontal="distributed" vertical="center" shrinkToFit="1"/>
    </xf>
    <xf numFmtId="0" fontId="36" fillId="25" borderId="18" xfId="0" applyFont="1" applyFill="1" applyBorder="1" applyAlignment="1">
      <alignment horizontal="distributed" vertical="center" shrinkToFit="1"/>
    </xf>
    <xf numFmtId="0" fontId="0" fillId="0" borderId="28" xfId="0" applyFont="1" applyBorder="1" applyAlignment="1">
      <alignment horizontal="center" vertical="center"/>
    </xf>
    <xf numFmtId="49" fontId="29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60" fillId="25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24" fillId="0" borderId="103" xfId="0" applyFont="1" applyFill="1" applyBorder="1" applyAlignment="1">
      <alignment horizontal="distributed" vertical="center" shrinkToFit="1"/>
    </xf>
    <xf numFmtId="0" fontId="24" fillId="0" borderId="50" xfId="0" applyFont="1" applyFill="1" applyBorder="1" applyAlignment="1">
      <alignment horizontal="distributed" vertical="center" shrinkToFit="1"/>
    </xf>
    <xf numFmtId="0" fontId="24" fillId="0" borderId="54" xfId="0" applyFont="1" applyFill="1" applyBorder="1" applyAlignment="1">
      <alignment horizontal="distributed" vertical="center" shrinkToFit="1"/>
    </xf>
    <xf numFmtId="0" fontId="24" fillId="0" borderId="69" xfId="0" applyFont="1" applyFill="1" applyBorder="1" applyAlignment="1">
      <alignment horizontal="distributed" vertical="center" shrinkToFit="1"/>
    </xf>
    <xf numFmtId="0" fontId="0" fillId="0" borderId="52" xfId="0" applyFont="1" applyBorder="1" applyAlignment="1">
      <alignment horizontal="center" vertical="center"/>
    </xf>
    <xf numFmtId="49" fontId="33" fillId="0" borderId="104" xfId="0" applyNumberFormat="1" applyFont="1" applyBorder="1" applyAlignment="1">
      <alignment horizontal="center" vertical="center"/>
    </xf>
    <xf numFmtId="49" fontId="33" fillId="0" borderId="105" xfId="0" applyNumberFormat="1" applyFont="1" applyBorder="1" applyAlignment="1">
      <alignment horizontal="center" vertical="center"/>
    </xf>
    <xf numFmtId="49" fontId="33" fillId="0" borderId="10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33" fillId="0" borderId="107" xfId="0" applyNumberFormat="1" applyFont="1" applyBorder="1" applyAlignment="1">
      <alignment horizontal="center" vertical="center"/>
    </xf>
    <xf numFmtId="49" fontId="33" fillId="0" borderId="108" xfId="0" applyNumberFormat="1" applyFont="1" applyBorder="1" applyAlignment="1">
      <alignment horizontal="center" vertical="center"/>
    </xf>
    <xf numFmtId="49" fontId="33" fillId="0" borderId="109" xfId="0" applyNumberFormat="1" applyFont="1" applyBorder="1" applyAlignment="1">
      <alignment horizontal="center" vertical="center"/>
    </xf>
    <xf numFmtId="49" fontId="33" fillId="0" borderId="110" xfId="0" applyNumberFormat="1" applyFont="1" applyBorder="1" applyAlignment="1">
      <alignment horizontal="center" vertical="center"/>
    </xf>
    <xf numFmtId="49" fontId="33" fillId="0" borderId="111" xfId="0" applyNumberFormat="1" applyFont="1" applyBorder="1" applyAlignment="1">
      <alignment horizontal="center" vertical="center"/>
    </xf>
    <xf numFmtId="183" fontId="23" fillId="23" borderId="112" xfId="0" applyNumberFormat="1" applyFont="1" applyFill="1" applyBorder="1" applyAlignment="1">
      <alignment horizontal="center" vertical="center"/>
    </xf>
    <xf numFmtId="49" fontId="33" fillId="0" borderId="113" xfId="0" applyNumberFormat="1" applyFont="1" applyBorder="1" applyAlignment="1">
      <alignment horizontal="center" vertical="center"/>
    </xf>
    <xf numFmtId="49" fontId="33" fillId="0" borderId="100" xfId="0" applyNumberFormat="1" applyFont="1" applyBorder="1" applyAlignment="1">
      <alignment horizontal="center" vertical="center"/>
    </xf>
    <xf numFmtId="49" fontId="33" fillId="0" borderId="101" xfId="0" applyNumberFormat="1" applyFont="1" applyBorder="1" applyAlignment="1">
      <alignment horizontal="center" vertical="center"/>
    </xf>
    <xf numFmtId="183" fontId="23" fillId="23" borderId="99" xfId="0" applyNumberFormat="1" applyFont="1" applyFill="1" applyBorder="1" applyAlignment="1">
      <alignment horizontal="center" vertical="center"/>
    </xf>
    <xf numFmtId="183" fontId="23" fillId="23" borderId="114" xfId="0" applyNumberFormat="1" applyFont="1" applyFill="1" applyBorder="1" applyAlignment="1">
      <alignment horizontal="center" vertical="center"/>
    </xf>
    <xf numFmtId="183" fontId="23" fillId="23" borderId="115" xfId="0" applyNumberFormat="1" applyFont="1" applyFill="1" applyBorder="1" applyAlignment="1">
      <alignment horizontal="center" vertical="center"/>
    </xf>
    <xf numFmtId="183" fontId="23" fillId="23" borderId="116" xfId="0" applyNumberFormat="1" applyFont="1" applyFill="1" applyBorder="1" applyAlignment="1">
      <alignment horizontal="center" vertical="center"/>
    </xf>
    <xf numFmtId="183" fontId="23" fillId="23" borderId="117" xfId="0" applyNumberFormat="1" applyFont="1" applyFill="1" applyBorder="1" applyAlignment="1">
      <alignment horizontal="center" vertical="center"/>
    </xf>
    <xf numFmtId="49" fontId="33" fillId="0" borderId="43" xfId="0" applyNumberFormat="1" applyFont="1" applyBorder="1" applyAlignment="1">
      <alignment horizontal="center" vertical="center" wrapText="1"/>
    </xf>
    <xf numFmtId="49" fontId="47" fillId="0" borderId="118" xfId="0" applyNumberFormat="1" applyFont="1" applyBorder="1" applyAlignment="1">
      <alignment horizontal="center" vertical="center"/>
    </xf>
    <xf numFmtId="49" fontId="47" fillId="0" borderId="119" xfId="0" applyNumberFormat="1" applyFont="1" applyBorder="1" applyAlignment="1">
      <alignment horizontal="center" vertical="center"/>
    </xf>
    <xf numFmtId="49" fontId="47" fillId="0" borderId="88" xfId="0" applyNumberFormat="1" applyFont="1" applyBorder="1" applyAlignment="1">
      <alignment horizontal="center" vertical="center"/>
    </xf>
    <xf numFmtId="49" fontId="47" fillId="0" borderId="118" xfId="0" applyNumberFormat="1" applyFont="1" applyBorder="1" applyAlignment="1">
      <alignment horizontal="center" vertical="center" wrapText="1"/>
    </xf>
    <xf numFmtId="49" fontId="47" fillId="0" borderId="119" xfId="0" applyNumberFormat="1" applyFont="1" applyBorder="1" applyAlignment="1">
      <alignment horizontal="center" vertical="center" wrapText="1"/>
    </xf>
    <xf numFmtId="49" fontId="47" fillId="0" borderId="88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183" fontId="23" fillId="23" borderId="120" xfId="0" applyNumberFormat="1" applyFont="1" applyFill="1" applyBorder="1" applyAlignment="1">
      <alignment horizontal="center" vertical="center"/>
    </xf>
    <xf numFmtId="183" fontId="23" fillId="23" borderId="121" xfId="0" applyNumberFormat="1" applyFont="1" applyFill="1" applyBorder="1" applyAlignment="1">
      <alignment horizontal="center" vertical="center"/>
    </xf>
    <xf numFmtId="0" fontId="49" fillId="0" borderId="0" xfId="0" applyFont="1" applyAlignment="1" quotePrefix="1">
      <alignment vertical="center"/>
    </xf>
    <xf numFmtId="0" fontId="49" fillId="0" borderId="0" xfId="0" applyFont="1" applyAlignment="1" quotePrefix="1">
      <alignment horizontal="center" vertical="center"/>
    </xf>
    <xf numFmtId="0" fontId="5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5" fillId="0" borderId="0" xfId="0" applyFont="1" applyAlignment="1">
      <alignment horizontal="center" textRotation="180"/>
    </xf>
    <xf numFmtId="0" fontId="49" fillId="0" borderId="0" xfId="0" applyFont="1" applyFill="1" applyAlignment="1">
      <alignment horizontal="center" vertical="center" textRotation="180"/>
    </xf>
    <xf numFmtId="0" fontId="45" fillId="0" borderId="0" xfId="0" applyFont="1" applyAlignment="1">
      <alignment horizontal="center" vertical="top" textRotation="180"/>
    </xf>
    <xf numFmtId="0" fontId="51" fillId="0" borderId="0" xfId="0" applyFont="1" applyAlignment="1">
      <alignment horizontal="center" vertical="center"/>
    </xf>
    <xf numFmtId="0" fontId="40" fillId="23" borderId="32" xfId="0" applyFont="1" applyFill="1" applyBorder="1" applyAlignment="1">
      <alignment horizontal="center" vertical="center"/>
    </xf>
    <xf numFmtId="0" fontId="40" fillId="23" borderId="122" xfId="0" applyFont="1" applyFill="1" applyBorder="1" applyAlignment="1">
      <alignment horizontal="center" vertical="center"/>
    </xf>
    <xf numFmtId="0" fontId="40" fillId="23" borderId="123" xfId="0" applyFont="1" applyFill="1" applyBorder="1" applyAlignment="1">
      <alignment horizontal="center" vertical="center"/>
    </xf>
    <xf numFmtId="0" fontId="40" fillId="23" borderId="124" xfId="0" applyFont="1" applyFill="1" applyBorder="1" applyAlignment="1">
      <alignment horizontal="center" vertical="center"/>
    </xf>
    <xf numFmtId="0" fontId="40" fillId="23" borderId="125" xfId="0" applyFont="1" applyFill="1" applyBorder="1" applyAlignment="1">
      <alignment horizontal="center" vertical="center"/>
    </xf>
    <xf numFmtId="0" fontId="40" fillId="23" borderId="28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23" fillId="0" borderId="126" xfId="0" applyFont="1" applyFill="1" applyBorder="1" applyAlignment="1">
      <alignment horizontal="center" vertical="center" textRotation="255"/>
    </xf>
    <xf numFmtId="0" fontId="23" fillId="0" borderId="118" xfId="0" applyFont="1" applyFill="1" applyBorder="1" applyAlignment="1">
      <alignment horizontal="center" vertical="center" textRotation="255"/>
    </xf>
    <xf numFmtId="0" fontId="23" fillId="0" borderId="127" xfId="0" applyFont="1" applyFill="1" applyBorder="1" applyAlignment="1">
      <alignment horizontal="center" vertical="center" textRotation="255"/>
    </xf>
    <xf numFmtId="0" fontId="23" fillId="0" borderId="93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128" xfId="0" applyFont="1" applyFill="1" applyBorder="1" applyAlignment="1">
      <alignment horizontal="center" vertical="center" textRotation="255"/>
    </xf>
    <xf numFmtId="0" fontId="23" fillId="0" borderId="94" xfId="0" applyFont="1" applyFill="1" applyBorder="1" applyAlignment="1">
      <alignment horizontal="center" vertical="center" textRotation="255"/>
    </xf>
    <xf numFmtId="0" fontId="23" fillId="0" borderId="89" xfId="0" applyFont="1" applyFill="1" applyBorder="1" applyAlignment="1">
      <alignment horizontal="center" vertical="center" textRotation="255"/>
    </xf>
    <xf numFmtId="0" fontId="23" fillId="0" borderId="129" xfId="0" applyFont="1" applyFill="1" applyBorder="1" applyAlignment="1">
      <alignment horizontal="center" vertical="center" textRotation="255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23" borderId="70" xfId="0" applyFont="1" applyFill="1" applyBorder="1" applyAlignment="1">
      <alignment horizontal="center" vertical="center"/>
    </xf>
    <xf numFmtId="0" fontId="23" fillId="23" borderId="71" xfId="0" applyFont="1" applyFill="1" applyBorder="1" applyAlignment="1">
      <alignment horizontal="center" vertical="center"/>
    </xf>
    <xf numFmtId="0" fontId="23" fillId="23" borderId="72" xfId="0" applyFont="1" applyFill="1" applyBorder="1" applyAlignment="1">
      <alignment horizontal="center" vertical="center"/>
    </xf>
    <xf numFmtId="0" fontId="23" fillId="23" borderId="75" xfId="0" applyFont="1" applyFill="1" applyBorder="1" applyAlignment="1">
      <alignment horizontal="center" vertical="center"/>
    </xf>
    <xf numFmtId="0" fontId="23" fillId="23" borderId="27" xfId="0" applyFont="1" applyFill="1" applyBorder="1" applyAlignment="1">
      <alignment horizontal="center" vertical="center"/>
    </xf>
    <xf numFmtId="0" fontId="23" fillId="23" borderId="76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24" fillId="0" borderId="17" xfId="0" applyFont="1" applyBorder="1" applyAlignment="1">
      <alignment horizontal="distributed" vertical="center" shrinkToFit="1"/>
    </xf>
    <xf numFmtId="0" fontId="24" fillId="0" borderId="130" xfId="0" applyFont="1" applyBorder="1" applyAlignment="1">
      <alignment horizontal="distributed" vertical="center" shrinkToFit="1"/>
    </xf>
    <xf numFmtId="0" fontId="24" fillId="0" borderId="60" xfId="0" applyFont="1" applyBorder="1" applyAlignment="1">
      <alignment horizontal="distributed" vertical="center" shrinkToFit="1"/>
    </xf>
    <xf numFmtId="0" fontId="24" fillId="0" borderId="131" xfId="0" applyFont="1" applyBorder="1" applyAlignment="1">
      <alignment horizontal="distributed" vertical="center" shrinkToFit="1"/>
    </xf>
    <xf numFmtId="0" fontId="24" fillId="0" borderId="81" xfId="0" applyFont="1" applyBorder="1" applyAlignment="1">
      <alignment horizontal="distributed" vertical="center" shrinkToFit="1"/>
    </xf>
    <xf numFmtId="0" fontId="24" fillId="0" borderId="132" xfId="0" applyFont="1" applyBorder="1" applyAlignment="1">
      <alignment horizontal="distributed" vertical="center" shrinkToFit="1"/>
    </xf>
    <xf numFmtId="0" fontId="26" fillId="23" borderId="133" xfId="0" applyFont="1" applyFill="1" applyBorder="1" applyAlignment="1">
      <alignment horizontal="center" vertical="center"/>
    </xf>
    <xf numFmtId="0" fontId="26" fillId="23" borderId="113" xfId="0" applyFont="1" applyFill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134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43" fillId="23" borderId="124" xfId="0" applyFont="1" applyFill="1" applyBorder="1" applyAlignment="1">
      <alignment horizontal="center" vertical="center" wrapText="1"/>
    </xf>
    <xf numFmtId="0" fontId="43" fillId="23" borderId="125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distributed" vertical="center" shrinkToFit="1"/>
    </xf>
    <xf numFmtId="0" fontId="24" fillId="0" borderId="123" xfId="0" applyFont="1" applyBorder="1" applyAlignment="1">
      <alignment horizontal="distributed" vertical="center" shrinkToFit="1"/>
    </xf>
    <xf numFmtId="0" fontId="26" fillId="23" borderId="79" xfId="0" applyFont="1" applyFill="1" applyBorder="1" applyAlignment="1">
      <alignment horizontal="center" vertical="center"/>
    </xf>
    <xf numFmtId="0" fontId="26" fillId="23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6" fillId="0" borderId="62" xfId="0" applyNumberFormat="1" applyFont="1" applyBorder="1" applyAlignment="1">
      <alignment horizontal="center" vertical="center"/>
    </xf>
    <xf numFmtId="0" fontId="36" fillId="0" borderId="6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46" xfId="0" applyNumberFormat="1" applyFont="1" applyBorder="1" applyAlignment="1">
      <alignment horizontal="center" vertical="center"/>
    </xf>
    <xf numFmtId="0" fontId="36" fillId="0" borderId="106" xfId="0" applyNumberFormat="1" applyFont="1" applyBorder="1" applyAlignment="1">
      <alignment horizontal="center" vertical="center"/>
    </xf>
    <xf numFmtId="0" fontId="36" fillId="0" borderId="135" xfId="0" applyNumberFormat="1" applyFont="1" applyBorder="1" applyAlignment="1">
      <alignment horizontal="center" vertical="center"/>
    </xf>
    <xf numFmtId="0" fontId="36" fillId="0" borderId="136" xfId="0" applyNumberFormat="1" applyFont="1" applyBorder="1" applyAlignment="1">
      <alignment horizontal="center" vertical="center"/>
    </xf>
    <xf numFmtId="0" fontId="26" fillId="23" borderId="124" xfId="0" applyFont="1" applyFill="1" applyBorder="1" applyAlignment="1">
      <alignment horizontal="center" vertical="center"/>
    </xf>
    <xf numFmtId="0" fontId="26" fillId="23" borderId="28" xfId="0" applyFont="1" applyFill="1" applyBorder="1" applyAlignment="1">
      <alignment horizontal="center" vertical="center"/>
    </xf>
    <xf numFmtId="0" fontId="36" fillId="0" borderId="137" xfId="0" applyNumberFormat="1" applyFont="1" applyBorder="1" applyAlignment="1">
      <alignment horizontal="center" vertical="center"/>
    </xf>
    <xf numFmtId="0" fontId="36" fillId="0" borderId="138" xfId="0" applyNumberFormat="1" applyFont="1" applyBorder="1" applyAlignment="1">
      <alignment horizontal="center" vertical="center"/>
    </xf>
    <xf numFmtId="0" fontId="36" fillId="0" borderId="139" xfId="0" applyNumberFormat="1" applyFont="1" applyBorder="1" applyAlignment="1">
      <alignment horizontal="center" vertical="center"/>
    </xf>
    <xf numFmtId="0" fontId="36" fillId="0" borderId="140" xfId="0" applyNumberFormat="1" applyFont="1" applyBorder="1" applyAlignment="1">
      <alignment horizontal="center" vertical="center"/>
    </xf>
    <xf numFmtId="0" fontId="36" fillId="0" borderId="141" xfId="0" applyNumberFormat="1" applyFont="1" applyBorder="1" applyAlignment="1">
      <alignment horizontal="center" vertical="center"/>
    </xf>
    <xf numFmtId="0" fontId="36" fillId="0" borderId="142" xfId="0" applyNumberFormat="1" applyFont="1" applyBorder="1" applyAlignment="1">
      <alignment horizontal="center" vertical="center"/>
    </xf>
    <xf numFmtId="0" fontId="36" fillId="0" borderId="143" xfId="0" applyNumberFormat="1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6" fillId="0" borderId="43" xfId="0" applyNumberFormat="1" applyFont="1" applyBorder="1" applyAlignment="1">
      <alignment horizontal="center" vertical="center"/>
    </xf>
    <xf numFmtId="0" fontId="36" fillId="0" borderId="44" xfId="0" applyNumberFormat="1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36" fillId="0" borderId="149" xfId="0" applyNumberFormat="1" applyFont="1" applyBorder="1" applyAlignment="1">
      <alignment horizontal="center" vertical="center"/>
    </xf>
    <xf numFmtId="0" fontId="36" fillId="0" borderId="118" xfId="0" applyNumberFormat="1" applyFont="1" applyBorder="1" applyAlignment="1">
      <alignment horizontal="center" vertical="center"/>
    </xf>
    <xf numFmtId="0" fontId="36" fillId="0" borderId="150" xfId="0" applyNumberFormat="1" applyFont="1" applyBorder="1" applyAlignment="1">
      <alignment horizontal="center" vertical="center"/>
    </xf>
    <xf numFmtId="0" fontId="36" fillId="0" borderId="105" xfId="0" applyNumberFormat="1" applyFont="1" applyBorder="1" applyAlignment="1">
      <alignment horizontal="center" vertical="center"/>
    </xf>
    <xf numFmtId="0" fontId="36" fillId="0" borderId="151" xfId="0" applyNumberFormat="1" applyFont="1" applyBorder="1" applyAlignment="1">
      <alignment horizontal="center" vertical="center"/>
    </xf>
    <xf numFmtId="0" fontId="36" fillId="0" borderId="148" xfId="0" applyNumberFormat="1" applyFont="1" applyBorder="1" applyAlignment="1">
      <alignment horizontal="center" vertical="center"/>
    </xf>
    <xf numFmtId="0" fontId="36" fillId="0" borderId="152" xfId="0" applyNumberFormat="1" applyFont="1" applyBorder="1" applyAlignment="1">
      <alignment horizontal="center" vertical="center"/>
    </xf>
    <xf numFmtId="0" fontId="36" fillId="0" borderId="153" xfId="0" applyNumberFormat="1" applyFont="1" applyBorder="1" applyAlignment="1">
      <alignment horizontal="center" vertical="center"/>
    </xf>
    <xf numFmtId="0" fontId="36" fillId="0" borderId="154" xfId="0" applyNumberFormat="1" applyFont="1" applyBorder="1" applyAlignment="1">
      <alignment horizontal="center" vertical="center"/>
    </xf>
    <xf numFmtId="0" fontId="36" fillId="0" borderId="104" xfId="0" applyNumberFormat="1" applyFont="1" applyBorder="1" applyAlignment="1">
      <alignment horizontal="center" vertical="center"/>
    </xf>
    <xf numFmtId="0" fontId="36" fillId="0" borderId="155" xfId="0" applyNumberFormat="1" applyFont="1" applyBorder="1" applyAlignment="1">
      <alignment horizontal="center" vertical="center"/>
    </xf>
    <xf numFmtId="0" fontId="36" fillId="0" borderId="156" xfId="0" applyNumberFormat="1" applyFont="1" applyBorder="1" applyAlignment="1">
      <alignment horizontal="center" vertical="center"/>
    </xf>
    <xf numFmtId="0" fontId="45" fillId="23" borderId="29" xfId="0" applyFont="1" applyFill="1" applyBorder="1" applyAlignment="1">
      <alignment horizontal="center" vertical="center"/>
    </xf>
    <xf numFmtId="0" fontId="45" fillId="23" borderId="30" xfId="0" applyFont="1" applyFill="1" applyBorder="1" applyAlignment="1">
      <alignment horizontal="center" vertical="center"/>
    </xf>
    <xf numFmtId="0" fontId="45" fillId="23" borderId="31" xfId="0" applyFont="1" applyFill="1" applyBorder="1" applyAlignment="1">
      <alignment horizontal="center" vertical="center"/>
    </xf>
    <xf numFmtId="0" fontId="48" fillId="0" borderId="157" xfId="0" applyFont="1" applyBorder="1" applyAlignment="1">
      <alignment horizontal="center" vertical="center"/>
    </xf>
    <xf numFmtId="0" fontId="48" fillId="0" borderId="150" xfId="0" applyFont="1" applyBorder="1" applyAlignment="1">
      <alignment horizontal="center" vertical="center"/>
    </xf>
    <xf numFmtId="0" fontId="36" fillId="0" borderId="158" xfId="0" applyNumberFormat="1" applyFont="1" applyBorder="1" applyAlignment="1">
      <alignment horizontal="center" vertical="center"/>
    </xf>
    <xf numFmtId="0" fontId="36" fillId="0" borderId="109" xfId="0" applyNumberFormat="1" applyFont="1" applyBorder="1" applyAlignment="1">
      <alignment horizontal="center" vertical="center"/>
    </xf>
    <xf numFmtId="0" fontId="36" fillId="0" borderId="159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6" fillId="0" borderId="74" xfId="0" applyNumberFormat="1" applyFont="1" applyBorder="1" applyAlignment="1">
      <alignment horizontal="center" vertical="center"/>
    </xf>
    <xf numFmtId="0" fontId="36" fillId="0" borderId="58" xfId="0" applyNumberFormat="1" applyFont="1" applyBorder="1" applyAlignment="1">
      <alignment horizontal="center" vertical="center"/>
    </xf>
    <xf numFmtId="0" fontId="36" fillId="0" borderId="59" xfId="0" applyNumberFormat="1" applyFont="1" applyBorder="1" applyAlignment="1">
      <alignment horizontal="center" vertical="center"/>
    </xf>
    <xf numFmtId="0" fontId="36" fillId="0" borderId="64" xfId="0" applyNumberFormat="1" applyFont="1" applyBorder="1" applyAlignment="1">
      <alignment horizontal="center" vertical="center"/>
    </xf>
    <xf numFmtId="0" fontId="36" fillId="0" borderId="65" xfId="0" applyNumberFormat="1" applyFont="1" applyBorder="1" applyAlignment="1">
      <alignment horizontal="center" vertical="center"/>
    </xf>
    <xf numFmtId="0" fontId="48" fillId="0" borderId="147" xfId="0" applyFont="1" applyBorder="1" applyAlignment="1">
      <alignment horizontal="center" vertical="center"/>
    </xf>
    <xf numFmtId="0" fontId="48" fillId="0" borderId="148" xfId="0" applyFont="1" applyBorder="1" applyAlignment="1">
      <alignment horizontal="center" vertical="center"/>
    </xf>
    <xf numFmtId="0" fontId="26" fillId="23" borderId="70" xfId="0" applyFont="1" applyFill="1" applyBorder="1" applyAlignment="1">
      <alignment horizontal="center" vertical="center"/>
    </xf>
    <xf numFmtId="0" fontId="26" fillId="23" borderId="72" xfId="0" applyFont="1" applyFill="1" applyBorder="1" applyAlignment="1">
      <alignment horizontal="center" vertical="center"/>
    </xf>
    <xf numFmtId="0" fontId="61" fillId="0" borderId="111" xfId="0" applyNumberFormat="1" applyFont="1" applyBorder="1" applyAlignment="1">
      <alignment horizontal="center" vertical="center"/>
    </xf>
    <xf numFmtId="0" fontId="61" fillId="0" borderId="143" xfId="0" applyNumberFormat="1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6" fillId="23" borderId="42" xfId="0" applyFont="1" applyFill="1" applyBorder="1" applyAlignment="1">
      <alignment horizontal="center" vertical="center"/>
    </xf>
    <xf numFmtId="0" fontId="26" fillId="23" borderId="31" xfId="0" applyFont="1" applyFill="1" applyBorder="1" applyAlignment="1">
      <alignment horizontal="center" vertical="center"/>
    </xf>
    <xf numFmtId="0" fontId="36" fillId="0" borderId="157" xfId="0" applyNumberFormat="1" applyFont="1" applyBorder="1" applyAlignment="1">
      <alignment horizontal="center" vertical="center"/>
    </xf>
    <xf numFmtId="0" fontId="36" fillId="0" borderId="66" xfId="0" applyNumberFormat="1" applyFont="1" applyBorder="1" applyAlignment="1">
      <alignment horizontal="center" vertical="center"/>
    </xf>
    <xf numFmtId="0" fontId="36" fillId="0" borderId="70" xfId="0" applyNumberFormat="1" applyFont="1" applyBorder="1" applyAlignment="1">
      <alignment horizontal="center" vertical="center"/>
    </xf>
    <xf numFmtId="0" fontId="36" fillId="0" borderId="113" xfId="0" applyNumberFormat="1" applyFont="1" applyBorder="1" applyAlignment="1">
      <alignment horizontal="center" vertical="center"/>
    </xf>
    <xf numFmtId="0" fontId="36" fillId="0" borderId="160" xfId="0" applyNumberFormat="1" applyFont="1" applyBorder="1" applyAlignment="1">
      <alignment horizontal="center" vertical="center"/>
    </xf>
    <xf numFmtId="0" fontId="36" fillId="0" borderId="161" xfId="0" applyNumberFormat="1" applyFont="1" applyBorder="1" applyAlignment="1">
      <alignment horizontal="center" vertical="center"/>
    </xf>
    <xf numFmtId="0" fontId="36" fillId="0" borderId="90" xfId="0" applyNumberFormat="1" applyFont="1" applyBorder="1" applyAlignment="1">
      <alignment horizontal="center" vertical="center"/>
    </xf>
    <xf numFmtId="0" fontId="36" fillId="0" borderId="47" xfId="0" applyNumberFormat="1" applyFont="1" applyBorder="1" applyAlignment="1">
      <alignment horizontal="center" vertical="center"/>
    </xf>
    <xf numFmtId="0" fontId="36" fillId="0" borderId="48" xfId="0" applyNumberFormat="1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6" fillId="0" borderId="162" xfId="0" applyNumberFormat="1" applyFont="1" applyBorder="1" applyAlignment="1">
      <alignment horizontal="center" vertical="center"/>
    </xf>
    <xf numFmtId="0" fontId="36" fillId="0" borderId="45" xfId="0" applyNumberFormat="1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6" fillId="0" borderId="111" xfId="0" applyNumberFormat="1" applyFont="1" applyBorder="1" applyAlignment="1">
      <alignment horizontal="center" vertical="center"/>
    </xf>
    <xf numFmtId="0" fontId="61" fillId="0" borderId="138" xfId="0" applyNumberFormat="1" applyFont="1" applyBorder="1" applyAlignment="1">
      <alignment horizontal="center" vertical="center"/>
    </xf>
    <xf numFmtId="0" fontId="61" fillId="0" borderId="160" xfId="0" applyNumberFormat="1" applyFont="1" applyBorder="1" applyAlignment="1">
      <alignment horizontal="center" vertical="center"/>
    </xf>
    <xf numFmtId="0" fontId="61" fillId="0" borderId="63" xfId="0" applyNumberFormat="1" applyFont="1" applyBorder="1" applyAlignment="1">
      <alignment horizontal="center" vertical="center"/>
    </xf>
    <xf numFmtId="0" fontId="61" fillId="0" borderId="161" xfId="0" applyNumberFormat="1" applyFont="1" applyBorder="1" applyAlignment="1">
      <alignment horizontal="center" vertical="center"/>
    </xf>
    <xf numFmtId="0" fontId="61" fillId="0" borderId="65" xfId="0" applyNumberFormat="1" applyFont="1" applyBorder="1" applyAlignment="1">
      <alignment horizontal="center" vertical="center"/>
    </xf>
    <xf numFmtId="0" fontId="61" fillId="0" borderId="66" xfId="0" applyNumberFormat="1" applyFont="1" applyBorder="1" applyAlignment="1">
      <alignment horizontal="center" vertical="center"/>
    </xf>
    <xf numFmtId="0" fontId="36" fillId="0" borderId="95" xfId="0" applyNumberFormat="1" applyFont="1" applyBorder="1" applyAlignment="1">
      <alignment horizontal="center" vertical="center"/>
    </xf>
    <xf numFmtId="0" fontId="61" fillId="0" borderId="47" xfId="0" applyNumberFormat="1" applyFont="1" applyBorder="1" applyAlignment="1">
      <alignment horizontal="center" vertical="center"/>
    </xf>
    <xf numFmtId="0" fontId="61" fillId="0" borderId="48" xfId="0" applyNumberFormat="1" applyFont="1" applyBorder="1" applyAlignment="1">
      <alignment horizontal="center" vertical="center"/>
    </xf>
    <xf numFmtId="0" fontId="36" fillId="0" borderId="114" xfId="0" applyNumberFormat="1" applyFont="1" applyBorder="1" applyAlignment="1">
      <alignment horizontal="center" vertical="center"/>
    </xf>
    <xf numFmtId="0" fontId="61" fillId="0" borderId="44" xfId="0" applyNumberFormat="1" applyFont="1" applyBorder="1" applyAlignment="1">
      <alignment horizontal="center" vertical="center"/>
    </xf>
    <xf numFmtId="0" fontId="61" fillId="0" borderId="45" xfId="0" applyNumberFormat="1" applyFont="1" applyBorder="1" applyAlignment="1">
      <alignment horizontal="center" vertical="center"/>
    </xf>
    <xf numFmtId="0" fontId="45" fillId="23" borderId="42" xfId="0" applyFont="1" applyFill="1" applyBorder="1" applyAlignment="1">
      <alignment horizontal="center" vertical="center"/>
    </xf>
    <xf numFmtId="0" fontId="36" fillId="0" borderId="115" xfId="0" applyNumberFormat="1" applyFont="1" applyBorder="1" applyAlignment="1">
      <alignment horizontal="center" vertical="center"/>
    </xf>
    <xf numFmtId="0" fontId="36" fillId="0" borderId="117" xfId="0" applyNumberFormat="1" applyFont="1" applyBorder="1" applyAlignment="1">
      <alignment horizontal="center" vertical="center"/>
    </xf>
    <xf numFmtId="49" fontId="36" fillId="0" borderId="111" xfId="0" applyNumberFormat="1" applyFont="1" applyBorder="1" applyAlignment="1">
      <alignment horizontal="center" vertical="center"/>
    </xf>
    <xf numFmtId="49" fontId="36" fillId="0" borderId="143" xfId="0" applyNumberFormat="1" applyFont="1" applyBorder="1" applyAlignment="1">
      <alignment horizontal="center" vertical="center"/>
    </xf>
    <xf numFmtId="0" fontId="45" fillId="23" borderId="52" xfId="0" applyFont="1" applyFill="1" applyBorder="1" applyAlignment="1">
      <alignment horizontal="center" vertical="center"/>
    </xf>
    <xf numFmtId="0" fontId="45" fillId="23" borderId="28" xfId="0" applyFont="1" applyFill="1" applyBorder="1" applyAlignment="1">
      <alignment horizontal="center" vertical="center"/>
    </xf>
    <xf numFmtId="0" fontId="36" fillId="0" borderId="147" xfId="0" applyNumberFormat="1" applyFont="1" applyBorder="1" applyAlignment="1">
      <alignment horizontal="center" vertical="center"/>
    </xf>
    <xf numFmtId="49" fontId="36" fillId="0" borderId="142" xfId="0" applyNumberFormat="1" applyFont="1" applyBorder="1" applyAlignment="1">
      <alignment horizontal="center" vertical="center"/>
    </xf>
    <xf numFmtId="0" fontId="45" fillId="23" borderId="100" xfId="0" applyFont="1" applyFill="1" applyBorder="1" applyAlignment="1">
      <alignment horizontal="center" vertical="center"/>
    </xf>
    <xf numFmtId="0" fontId="45" fillId="23" borderId="101" xfId="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distributed" vertical="center" shrinkToFit="1"/>
    </xf>
    <xf numFmtId="0" fontId="24" fillId="0" borderId="163" xfId="0" applyFont="1" applyBorder="1" applyAlignment="1">
      <alignment horizontal="distributed" vertical="center" shrinkToFit="1"/>
    </xf>
    <xf numFmtId="0" fontId="45" fillId="23" borderId="113" xfId="0" applyFont="1" applyFill="1" applyBorder="1" applyAlignment="1">
      <alignment horizontal="center" vertical="center"/>
    </xf>
    <xf numFmtId="0" fontId="25" fillId="23" borderId="32" xfId="0" applyFont="1" applyFill="1" applyBorder="1" applyAlignment="1">
      <alignment horizontal="center" vertical="center"/>
    </xf>
    <xf numFmtId="0" fontId="25" fillId="23" borderId="123" xfId="0" applyFont="1" applyFill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5" fillId="23" borderId="122" xfId="0" applyFont="1" applyFill="1" applyBorder="1" applyAlignment="1">
      <alignment horizontal="center" vertical="center"/>
    </xf>
    <xf numFmtId="0" fontId="22" fillId="0" borderId="164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18</xdr:col>
      <xdr:colOff>171450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71450" y="0"/>
          <a:ext cx="308610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決勝リーグ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6</xdr:col>
      <xdr:colOff>428625</xdr:colOff>
      <xdr:row>19</xdr:row>
      <xdr:rowOff>485775</xdr:rowOff>
    </xdr:to>
    <xdr:sp>
      <xdr:nvSpPr>
        <xdr:cNvPr id="1" name="AutoShape 3"/>
        <xdr:cNvSpPr>
          <a:spLocks/>
        </xdr:cNvSpPr>
      </xdr:nvSpPr>
      <xdr:spPr>
        <a:xfrm>
          <a:off x="3771900" y="9715500"/>
          <a:ext cx="428625" cy="1628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542925</xdr:rowOff>
    </xdr:from>
    <xdr:to>
      <xdr:col>6</xdr:col>
      <xdr:colOff>685800</xdr:colOff>
      <xdr:row>18</xdr:row>
      <xdr:rowOff>542925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200525" y="10258425"/>
          <a:ext cx="247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twoCellAnchor>
    <xdr:from>
      <xdr:col>6</xdr:col>
      <xdr:colOff>66675</xdr:colOff>
      <xdr:row>20</xdr:row>
      <xdr:rowOff>38100</xdr:rowOff>
    </xdr:from>
    <xdr:to>
      <xdr:col>6</xdr:col>
      <xdr:colOff>495300</xdr:colOff>
      <xdr:row>22</xdr:row>
      <xdr:rowOff>533400</xdr:rowOff>
    </xdr:to>
    <xdr:sp>
      <xdr:nvSpPr>
        <xdr:cNvPr id="3" name="AutoShape 3"/>
        <xdr:cNvSpPr>
          <a:spLocks/>
        </xdr:cNvSpPr>
      </xdr:nvSpPr>
      <xdr:spPr>
        <a:xfrm>
          <a:off x="3838575" y="11468100"/>
          <a:ext cx="428625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20</xdr:row>
      <xdr:rowOff>533400</xdr:rowOff>
    </xdr:from>
    <xdr:to>
      <xdr:col>6</xdr:col>
      <xdr:colOff>733425</xdr:colOff>
      <xdr:row>21</xdr:row>
      <xdr:rowOff>533400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57675" y="11963400"/>
          <a:ext cx="247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0</xdr:rowOff>
    </xdr:from>
    <xdr:to>
      <xdr:col>18</xdr:col>
      <xdr:colOff>428625</xdr:colOff>
      <xdr:row>19</xdr:row>
      <xdr:rowOff>514350</xdr:rowOff>
    </xdr:to>
    <xdr:sp>
      <xdr:nvSpPr>
        <xdr:cNvPr id="1" name="AutoShape 3"/>
        <xdr:cNvSpPr>
          <a:spLocks/>
        </xdr:cNvSpPr>
      </xdr:nvSpPr>
      <xdr:spPr>
        <a:xfrm>
          <a:off x="8877300" y="9553575"/>
          <a:ext cx="428625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247650</xdr:colOff>
      <xdr:row>19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305925" y="10115550"/>
          <a:ext cx="2476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</a:t>
          </a:r>
        </a:p>
      </xdr:txBody>
    </xdr:sp>
    <xdr:clientData/>
  </xdr:twoCellAnchor>
  <xdr:twoCellAnchor>
    <xdr:from>
      <xdr:col>18</xdr:col>
      <xdr:colOff>85725</xdr:colOff>
      <xdr:row>20</xdr:row>
      <xdr:rowOff>47625</xdr:rowOff>
    </xdr:from>
    <xdr:to>
      <xdr:col>19</xdr:col>
      <xdr:colOff>76200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963025" y="11287125"/>
          <a:ext cx="419100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247650</xdr:colOff>
      <xdr:row>22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305925" y="11801475"/>
          <a:ext cx="247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18</xdr:row>
      <xdr:rowOff>0</xdr:rowOff>
    </xdr:from>
    <xdr:to>
      <xdr:col>18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72450" y="9086850"/>
          <a:ext cx="8858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58275" y="959167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72450" y="10601325"/>
          <a:ext cx="8858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23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058275" y="1110615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18</xdr:row>
      <xdr:rowOff>0</xdr:rowOff>
    </xdr:from>
    <xdr:to>
      <xdr:col>18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9086850"/>
          <a:ext cx="2381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05800" y="959167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67675" y="10601325"/>
          <a:ext cx="2381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23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305800" y="1110615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18</xdr:row>
      <xdr:rowOff>47625</xdr:rowOff>
    </xdr:from>
    <xdr:to>
      <xdr:col>17</xdr:col>
      <xdr:colOff>152400</xdr:colOff>
      <xdr:row>19</xdr:row>
      <xdr:rowOff>485775</xdr:rowOff>
    </xdr:to>
    <xdr:sp>
      <xdr:nvSpPr>
        <xdr:cNvPr id="1" name="AutoShape 1"/>
        <xdr:cNvSpPr>
          <a:spLocks/>
        </xdr:cNvSpPr>
      </xdr:nvSpPr>
      <xdr:spPr>
        <a:xfrm>
          <a:off x="8020050" y="9134475"/>
          <a:ext cx="952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18</xdr:row>
      <xdr:rowOff>247650</xdr:rowOff>
    </xdr:from>
    <xdr:to>
      <xdr:col>18</xdr:col>
      <xdr:colOff>142875</xdr:colOff>
      <xdr:row>19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05775" y="933450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17</xdr:col>
      <xdr:colOff>38100</xdr:colOff>
      <xdr:row>20</xdr:row>
      <xdr:rowOff>123825</xdr:rowOff>
    </xdr:from>
    <xdr:to>
      <xdr:col>17</xdr:col>
      <xdr:colOff>180975</xdr:colOff>
      <xdr:row>21</xdr:row>
      <xdr:rowOff>485775</xdr:rowOff>
    </xdr:to>
    <xdr:sp>
      <xdr:nvSpPr>
        <xdr:cNvPr id="3" name="AutoShape 3"/>
        <xdr:cNvSpPr>
          <a:spLocks/>
        </xdr:cNvSpPr>
      </xdr:nvSpPr>
      <xdr:spPr>
        <a:xfrm>
          <a:off x="8001000" y="10220325"/>
          <a:ext cx="142875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20</xdr:row>
      <xdr:rowOff>247650</xdr:rowOff>
    </xdr:from>
    <xdr:to>
      <xdr:col>18</xdr:col>
      <xdr:colOff>161925</xdr:colOff>
      <xdr:row>21</xdr:row>
      <xdr:rowOff>228600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124825" y="10344150"/>
          <a:ext cx="238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17</xdr:col>
      <xdr:colOff>47625</xdr:colOff>
      <xdr:row>22</xdr:row>
      <xdr:rowOff>0</xdr:rowOff>
    </xdr:from>
    <xdr:to>
      <xdr:col>17</xdr:col>
      <xdr:colOff>161925</xdr:colOff>
      <xdr:row>23</xdr:row>
      <xdr:rowOff>428625</xdr:rowOff>
    </xdr:to>
    <xdr:sp>
      <xdr:nvSpPr>
        <xdr:cNvPr id="5" name="AutoShape 3"/>
        <xdr:cNvSpPr>
          <a:spLocks/>
        </xdr:cNvSpPr>
      </xdr:nvSpPr>
      <xdr:spPr>
        <a:xfrm>
          <a:off x="8010525" y="11106150"/>
          <a:ext cx="11430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22</xdr:row>
      <xdr:rowOff>228600</xdr:rowOff>
    </xdr:from>
    <xdr:to>
      <xdr:col>18</xdr:col>
      <xdr:colOff>180975</xdr:colOff>
      <xdr:row>23</xdr:row>
      <xdr:rowOff>209550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143875" y="11334750"/>
          <a:ext cx="238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18</xdr:row>
      <xdr:rowOff>133350</xdr:rowOff>
    </xdr:from>
    <xdr:to>
      <xdr:col>17</xdr:col>
      <xdr:colOff>123825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105775" y="9220200"/>
          <a:ext cx="85725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20</xdr:row>
      <xdr:rowOff>114300</xdr:rowOff>
    </xdr:from>
    <xdr:to>
      <xdr:col>17</xdr:col>
      <xdr:colOff>114300</xdr:colOff>
      <xdr:row>21</xdr:row>
      <xdr:rowOff>476250</xdr:rowOff>
    </xdr:to>
    <xdr:sp>
      <xdr:nvSpPr>
        <xdr:cNvPr id="2" name="AutoShape 3"/>
        <xdr:cNvSpPr>
          <a:spLocks/>
        </xdr:cNvSpPr>
      </xdr:nvSpPr>
      <xdr:spPr>
        <a:xfrm>
          <a:off x="8124825" y="10210800"/>
          <a:ext cx="5715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18</xdr:row>
      <xdr:rowOff>257175</xdr:rowOff>
    </xdr:from>
    <xdr:to>
      <xdr:col>18</xdr:col>
      <xdr:colOff>133350</xdr:colOff>
      <xdr:row>19</xdr:row>
      <xdr:rowOff>257175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201025" y="934402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17</xdr:col>
      <xdr:colOff>142875</xdr:colOff>
      <xdr:row>20</xdr:row>
      <xdr:rowOff>200025</xdr:rowOff>
    </xdr:from>
    <xdr:to>
      <xdr:col>18</xdr:col>
      <xdr:colOff>133350</xdr:colOff>
      <xdr:row>21</xdr:row>
      <xdr:rowOff>238125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10550" y="10296525"/>
          <a:ext cx="228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</a:t>
          </a:r>
        </a:p>
      </xdr:txBody>
    </xdr:sp>
    <xdr:clientData/>
  </xdr:twoCellAnchor>
  <xdr:twoCellAnchor>
    <xdr:from>
      <xdr:col>17</xdr:col>
      <xdr:colOff>28575</xdr:colOff>
      <xdr:row>22</xdr:row>
      <xdr:rowOff>38100</xdr:rowOff>
    </xdr:from>
    <xdr:to>
      <xdr:col>17</xdr:col>
      <xdr:colOff>171450</xdr:colOff>
      <xdr:row>23</xdr:row>
      <xdr:rowOff>476250</xdr:rowOff>
    </xdr:to>
    <xdr:sp>
      <xdr:nvSpPr>
        <xdr:cNvPr id="5" name="AutoShape 3"/>
        <xdr:cNvSpPr>
          <a:spLocks/>
        </xdr:cNvSpPr>
      </xdr:nvSpPr>
      <xdr:spPr>
        <a:xfrm>
          <a:off x="8096250" y="11144250"/>
          <a:ext cx="14287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22</xdr:row>
      <xdr:rowOff>190500</xdr:rowOff>
    </xdr:from>
    <xdr:to>
      <xdr:col>18</xdr:col>
      <xdr:colOff>142875</xdr:colOff>
      <xdr:row>23</xdr:row>
      <xdr:rowOff>228600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220075" y="11296650"/>
          <a:ext cx="228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18</xdr:row>
      <xdr:rowOff>0</xdr:rowOff>
    </xdr:from>
    <xdr:to>
      <xdr:col>17</xdr:col>
      <xdr:colOff>142875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086725" y="9086850"/>
          <a:ext cx="123825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18</xdr:row>
      <xdr:rowOff>238125</xdr:rowOff>
    </xdr:from>
    <xdr:to>
      <xdr:col>18</xdr:col>
      <xdr:colOff>152400</xdr:colOff>
      <xdr:row>19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20075" y="932497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</a:t>
          </a:r>
        </a:p>
      </xdr:txBody>
    </xdr:sp>
    <xdr:clientData/>
  </xdr:twoCellAnchor>
  <xdr:twoCellAnchor>
    <xdr:from>
      <xdr:col>17</xdr:col>
      <xdr:colOff>19050</xdr:colOff>
      <xdr:row>20</xdr:row>
      <xdr:rowOff>57150</xdr:rowOff>
    </xdr:from>
    <xdr:to>
      <xdr:col>17</xdr:col>
      <xdr:colOff>133350</xdr:colOff>
      <xdr:row>21</xdr:row>
      <xdr:rowOff>457200</xdr:rowOff>
    </xdr:to>
    <xdr:sp>
      <xdr:nvSpPr>
        <xdr:cNvPr id="3" name="AutoShape 3"/>
        <xdr:cNvSpPr>
          <a:spLocks/>
        </xdr:cNvSpPr>
      </xdr:nvSpPr>
      <xdr:spPr>
        <a:xfrm>
          <a:off x="8086725" y="10153650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20</xdr:row>
      <xdr:rowOff>247650</xdr:rowOff>
    </xdr:from>
    <xdr:to>
      <xdr:col>18</xdr:col>
      <xdr:colOff>142875</xdr:colOff>
      <xdr:row>21</xdr:row>
      <xdr:rowOff>247650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10550" y="1034415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</a:t>
          </a:r>
        </a:p>
      </xdr:txBody>
    </xdr:sp>
    <xdr:clientData/>
  </xdr:twoCellAnchor>
  <xdr:twoCellAnchor>
    <xdr:from>
      <xdr:col>17</xdr:col>
      <xdr:colOff>0</xdr:colOff>
      <xdr:row>22</xdr:row>
      <xdr:rowOff>38100</xdr:rowOff>
    </xdr:from>
    <xdr:to>
      <xdr:col>17</xdr:col>
      <xdr:colOff>161925</xdr:colOff>
      <xdr:row>23</xdr:row>
      <xdr:rowOff>466725</xdr:rowOff>
    </xdr:to>
    <xdr:sp>
      <xdr:nvSpPr>
        <xdr:cNvPr id="5" name="AutoShape 3"/>
        <xdr:cNvSpPr>
          <a:spLocks/>
        </xdr:cNvSpPr>
      </xdr:nvSpPr>
      <xdr:spPr>
        <a:xfrm>
          <a:off x="8067675" y="11144250"/>
          <a:ext cx="161925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22</xdr:row>
      <xdr:rowOff>276225</xdr:rowOff>
    </xdr:from>
    <xdr:to>
      <xdr:col>18</xdr:col>
      <xdr:colOff>161925</xdr:colOff>
      <xdr:row>23</xdr:row>
      <xdr:rowOff>276225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229600" y="1138237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17</xdr:row>
      <xdr:rowOff>0</xdr:rowOff>
    </xdr:from>
    <xdr:to>
      <xdr:col>17</xdr:col>
      <xdr:colOff>419100</xdr:colOff>
      <xdr:row>20</xdr:row>
      <xdr:rowOff>0</xdr:rowOff>
    </xdr:to>
    <xdr:sp>
      <xdr:nvSpPr>
        <xdr:cNvPr id="1" name="AutoShape 9"/>
        <xdr:cNvSpPr>
          <a:spLocks/>
        </xdr:cNvSpPr>
      </xdr:nvSpPr>
      <xdr:spPr>
        <a:xfrm>
          <a:off x="8639175" y="9715500"/>
          <a:ext cx="41910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9067800" y="102870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16</xdr:col>
      <xdr:colOff>419100</xdr:colOff>
      <xdr:row>19</xdr:row>
      <xdr:rowOff>571500</xdr:rowOff>
    </xdr:from>
    <xdr:to>
      <xdr:col>18</xdr:col>
      <xdr:colOff>0</xdr:colOff>
      <xdr:row>22</xdr:row>
      <xdr:rowOff>571500</xdr:rowOff>
    </xdr:to>
    <xdr:sp>
      <xdr:nvSpPr>
        <xdr:cNvPr id="3" name="AutoShape 11"/>
        <xdr:cNvSpPr>
          <a:spLocks/>
        </xdr:cNvSpPr>
      </xdr:nvSpPr>
      <xdr:spPr>
        <a:xfrm>
          <a:off x="8629650" y="11430000"/>
          <a:ext cx="4381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466725</xdr:rowOff>
    </xdr:from>
    <xdr:to>
      <xdr:col>19</xdr:col>
      <xdr:colOff>0</xdr:colOff>
      <xdr:row>21</xdr:row>
      <xdr:rowOff>466725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9067800" y="11896725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18</xdr:row>
      <xdr:rowOff>114300</xdr:rowOff>
    </xdr:from>
    <xdr:to>
      <xdr:col>18</xdr:col>
      <xdr:colOff>66675</xdr:colOff>
      <xdr:row>20</xdr:row>
      <xdr:rowOff>533400</xdr:rowOff>
    </xdr:to>
    <xdr:sp>
      <xdr:nvSpPr>
        <xdr:cNvPr id="1" name="AutoShape 5"/>
        <xdr:cNvSpPr>
          <a:spLocks/>
        </xdr:cNvSpPr>
      </xdr:nvSpPr>
      <xdr:spPr>
        <a:xfrm>
          <a:off x="8382000" y="10401300"/>
          <a:ext cx="238125" cy="1562100"/>
        </a:xfrm>
        <a:prstGeom prst="rightBrace">
          <a:avLst>
            <a:gd name="adj1" fmla="val -40615"/>
            <a:gd name="adj2" fmla="val 1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19</xdr:row>
      <xdr:rowOff>19050</xdr:rowOff>
    </xdr:from>
    <xdr:to>
      <xdr:col>19</xdr:col>
      <xdr:colOff>85725</xdr:colOff>
      <xdr:row>20</xdr:row>
      <xdr:rowOff>76200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639175" y="10877550"/>
          <a:ext cx="2381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17</xdr:col>
      <xdr:colOff>28575</xdr:colOff>
      <xdr:row>21</xdr:row>
      <xdr:rowOff>9525</xdr:rowOff>
    </xdr:from>
    <xdr:to>
      <xdr:col>18</xdr:col>
      <xdr:colOff>19050</xdr:colOff>
      <xdr:row>24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8343900" y="12011025"/>
          <a:ext cx="228600" cy="1714500"/>
        </a:xfrm>
        <a:prstGeom prst="rightBrace">
          <a:avLst>
            <a:gd name="adj1" fmla="val -47277"/>
            <a:gd name="adj2" fmla="val 1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21</xdr:row>
      <xdr:rowOff>571500</xdr:rowOff>
    </xdr:from>
    <xdr:to>
      <xdr:col>19</xdr:col>
      <xdr:colOff>66675</xdr:colOff>
      <xdr:row>22</xdr:row>
      <xdr:rowOff>571500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620125" y="125730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16</xdr:row>
      <xdr:rowOff>571500</xdr:rowOff>
    </xdr:from>
    <xdr:to>
      <xdr:col>18</xdr:col>
      <xdr:colOff>0</xdr:colOff>
      <xdr:row>19</xdr:row>
      <xdr:rowOff>485775</xdr:rowOff>
    </xdr:to>
    <xdr:sp>
      <xdr:nvSpPr>
        <xdr:cNvPr id="1" name="AutoShape 3"/>
        <xdr:cNvSpPr>
          <a:spLocks/>
        </xdr:cNvSpPr>
      </xdr:nvSpPr>
      <xdr:spPr>
        <a:xfrm>
          <a:off x="8467725" y="9715500"/>
          <a:ext cx="419100" cy="1628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504825</xdr:rowOff>
    </xdr:from>
    <xdr:to>
      <xdr:col>19</xdr:col>
      <xdr:colOff>0</xdr:colOff>
      <xdr:row>18</xdr:row>
      <xdr:rowOff>504825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886825" y="10220325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</a:t>
          </a:r>
        </a:p>
      </xdr:txBody>
    </xdr:sp>
    <xdr:clientData/>
  </xdr:twoCellAnchor>
  <xdr:twoCellAnchor>
    <xdr:from>
      <xdr:col>16</xdr:col>
      <xdr:colOff>419100</xdr:colOff>
      <xdr:row>20</xdr:row>
      <xdr:rowOff>9525</xdr:rowOff>
    </xdr:from>
    <xdr:to>
      <xdr:col>17</xdr:col>
      <xdr:colOff>419100</xdr:colOff>
      <xdr:row>23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8448675" y="11439525"/>
          <a:ext cx="428625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20</xdr:row>
      <xdr:rowOff>533400</xdr:rowOff>
    </xdr:from>
    <xdr:to>
      <xdr:col>18</xdr:col>
      <xdr:colOff>219075</xdr:colOff>
      <xdr:row>21</xdr:row>
      <xdr:rowOff>533400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8867775" y="119634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ya06\AppData\Local\Microsoft\Windows\Temporary%20Internet%20Files\Content.IE5\NAJ87J04\&#20104;&#36984;&#12522;&#12540;&#12464;&#32080;&#26524;&#65288;2010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8"/>
  <sheetViews>
    <sheetView view="pageBreakPreview" zoomScale="60" zoomScaleNormal="55" zoomScalePageLayoutView="0" workbookViewId="0" topLeftCell="A1">
      <selection activeCell="H10" sqref="H10"/>
    </sheetView>
  </sheetViews>
  <sheetFormatPr defaultColWidth="12.875" defaultRowHeight="30" customHeight="1"/>
  <cols>
    <col min="1" max="16384" width="12.875" style="1" customWidth="1"/>
  </cols>
  <sheetData>
    <row r="1" spans="1:16" ht="30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150"/>
      <c r="N1" s="150"/>
      <c r="O1" s="150"/>
      <c r="P1" s="150"/>
    </row>
    <row r="2" spans="1:5" ht="30" customHeight="1" thickBot="1">
      <c r="A2" s="156" t="s">
        <v>1</v>
      </c>
      <c r="B2" s="287" t="s">
        <v>81</v>
      </c>
      <c r="C2" s="287"/>
      <c r="D2" s="283"/>
      <c r="E2" s="283"/>
    </row>
    <row r="3" spans="1:17" ht="37.5" customHeight="1" thickBot="1">
      <c r="A3" s="285"/>
      <c r="B3" s="277" t="s">
        <v>2</v>
      </c>
      <c r="C3" s="278"/>
      <c r="D3" s="278"/>
      <c r="E3" s="278"/>
      <c r="F3" s="278"/>
      <c r="G3" s="279"/>
      <c r="H3" s="280" t="s">
        <v>3</v>
      </c>
      <c r="I3" s="281"/>
      <c r="J3" s="281"/>
      <c r="K3" s="281"/>
      <c r="L3" s="281"/>
      <c r="M3" s="282"/>
      <c r="N3" s="114"/>
      <c r="O3" s="114"/>
      <c r="P3" s="114"/>
      <c r="Q3" s="114"/>
    </row>
    <row r="4" spans="1:17" ht="37.5" customHeight="1" thickBot="1">
      <c r="A4" s="286"/>
      <c r="B4" s="193" t="s">
        <v>60</v>
      </c>
      <c r="C4" s="194" t="s">
        <v>61</v>
      </c>
      <c r="D4" s="194" t="s">
        <v>62</v>
      </c>
      <c r="E4" s="194" t="s">
        <v>63</v>
      </c>
      <c r="F4" s="195" t="s">
        <v>64</v>
      </c>
      <c r="G4" s="196" t="s">
        <v>65</v>
      </c>
      <c r="H4" s="212" t="s">
        <v>66</v>
      </c>
      <c r="I4" s="213" t="s">
        <v>67</v>
      </c>
      <c r="J4" s="213" t="s">
        <v>68</v>
      </c>
      <c r="K4" s="213" t="s">
        <v>69</v>
      </c>
      <c r="L4" s="214" t="s">
        <v>70</v>
      </c>
      <c r="M4" s="215" t="s">
        <v>82</v>
      </c>
      <c r="N4" s="106"/>
      <c r="O4" s="106"/>
      <c r="P4" s="106"/>
      <c r="Q4" s="106"/>
    </row>
    <row r="5" spans="1:17" ht="45.75" customHeight="1">
      <c r="A5" s="2">
        <v>1</v>
      </c>
      <c r="B5" s="216" t="s">
        <v>207</v>
      </c>
      <c r="C5" s="217" t="s">
        <v>208</v>
      </c>
      <c r="D5" s="218" t="s">
        <v>209</v>
      </c>
      <c r="E5" s="218" t="s">
        <v>210</v>
      </c>
      <c r="F5" s="218" t="s">
        <v>211</v>
      </c>
      <c r="G5" s="219" t="s">
        <v>212</v>
      </c>
      <c r="H5" s="216" t="s">
        <v>213</v>
      </c>
      <c r="I5" s="218" t="s">
        <v>214</v>
      </c>
      <c r="J5" s="218" t="s">
        <v>215</v>
      </c>
      <c r="K5" s="218" t="s">
        <v>216</v>
      </c>
      <c r="L5" s="218" t="s">
        <v>217</v>
      </c>
      <c r="M5" s="219" t="s">
        <v>218</v>
      </c>
      <c r="N5" s="113"/>
      <c r="O5" s="113"/>
      <c r="P5" s="113"/>
      <c r="Q5" s="113"/>
    </row>
    <row r="6" spans="1:17" ht="45.75" customHeight="1">
      <c r="A6" s="6">
        <v>2</v>
      </c>
      <c r="B6" s="221" t="s">
        <v>219</v>
      </c>
      <c r="C6" s="217" t="s">
        <v>220</v>
      </c>
      <c r="D6" s="222" t="s">
        <v>221</v>
      </c>
      <c r="E6" s="222" t="s">
        <v>222</v>
      </c>
      <c r="F6" s="222" t="s">
        <v>223</v>
      </c>
      <c r="G6" s="223" t="s">
        <v>224</v>
      </c>
      <c r="H6" s="221" t="s">
        <v>225</v>
      </c>
      <c r="I6" s="222" t="s">
        <v>226</v>
      </c>
      <c r="J6" s="222" t="s">
        <v>227</v>
      </c>
      <c r="K6" s="222" t="s">
        <v>228</v>
      </c>
      <c r="L6" s="222" t="s">
        <v>229</v>
      </c>
      <c r="M6" s="223" t="s">
        <v>230</v>
      </c>
      <c r="N6" s="113"/>
      <c r="O6" s="113"/>
      <c r="P6" s="113"/>
      <c r="Q6" s="113"/>
    </row>
    <row r="7" spans="1:17" ht="45.75" customHeight="1">
      <c r="A7" s="6">
        <v>3</v>
      </c>
      <c r="B7" s="224" t="s">
        <v>231</v>
      </c>
      <c r="C7" s="225" t="s">
        <v>232</v>
      </c>
      <c r="D7" s="226" t="s">
        <v>233</v>
      </c>
      <c r="E7" s="225" t="s">
        <v>234</v>
      </c>
      <c r="F7" s="225" t="s">
        <v>235</v>
      </c>
      <c r="G7" s="226" t="s">
        <v>236</v>
      </c>
      <c r="H7" s="224" t="s">
        <v>237</v>
      </c>
      <c r="I7" s="226" t="s">
        <v>238</v>
      </c>
      <c r="J7" s="226" t="s">
        <v>239</v>
      </c>
      <c r="K7" s="226" t="s">
        <v>240</v>
      </c>
      <c r="L7" s="226" t="s">
        <v>241</v>
      </c>
      <c r="M7" s="227" t="s">
        <v>242</v>
      </c>
      <c r="N7" s="113"/>
      <c r="O7" s="113"/>
      <c r="P7" s="113"/>
      <c r="Q7" s="113"/>
    </row>
    <row r="8" spans="1:17" ht="45.75" customHeight="1">
      <c r="A8" s="6">
        <v>4</v>
      </c>
      <c r="B8" s="221" t="s">
        <v>243</v>
      </c>
      <c r="C8" s="217" t="s">
        <v>244</v>
      </c>
      <c r="D8" s="222" t="s">
        <v>245</v>
      </c>
      <c r="E8" s="217" t="s">
        <v>246</v>
      </c>
      <c r="F8" s="222" t="s">
        <v>247</v>
      </c>
      <c r="G8" s="223" t="s">
        <v>248</v>
      </c>
      <c r="H8" s="221" t="s">
        <v>260</v>
      </c>
      <c r="I8" s="217" t="s">
        <v>249</v>
      </c>
      <c r="J8" s="222" t="s">
        <v>250</v>
      </c>
      <c r="K8" s="217" t="s">
        <v>251</v>
      </c>
      <c r="L8" s="222" t="s">
        <v>252</v>
      </c>
      <c r="M8" s="223" t="s">
        <v>253</v>
      </c>
      <c r="N8" s="113"/>
      <c r="O8" s="113"/>
      <c r="P8" s="113"/>
      <c r="Q8" s="113"/>
    </row>
    <row r="9" spans="1:17" ht="45.75" customHeight="1" thickBot="1">
      <c r="A9" s="14">
        <v>5</v>
      </c>
      <c r="B9" s="17" t="s">
        <v>254</v>
      </c>
      <c r="C9" s="18" t="s">
        <v>255</v>
      </c>
      <c r="D9" s="18" t="s">
        <v>256</v>
      </c>
      <c r="E9" s="111" t="s">
        <v>257</v>
      </c>
      <c r="F9" s="111" t="s">
        <v>258</v>
      </c>
      <c r="G9" s="15" t="s">
        <v>259</v>
      </c>
      <c r="H9" s="17" t="s">
        <v>298</v>
      </c>
      <c r="I9" s="18" t="s">
        <v>261</v>
      </c>
      <c r="J9" s="18" t="s">
        <v>262</v>
      </c>
      <c r="K9" s="111" t="s">
        <v>263</v>
      </c>
      <c r="L9" s="111" t="s">
        <v>264</v>
      </c>
      <c r="M9" s="15" t="s">
        <v>265</v>
      </c>
      <c r="N9" s="113"/>
      <c r="O9" s="113"/>
      <c r="P9" s="113"/>
      <c r="Q9" s="113"/>
    </row>
    <row r="10" spans="1:16" s="103" customFormat="1" ht="45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5" ht="30" customHeight="1" thickBot="1">
      <c r="A11" s="156" t="s">
        <v>4</v>
      </c>
      <c r="B11" s="288" t="s">
        <v>80</v>
      </c>
      <c r="C11" s="288"/>
      <c r="D11" s="283"/>
      <c r="E11" s="283"/>
    </row>
    <row r="12" spans="1:15" ht="37.5" customHeight="1">
      <c r="A12" s="285"/>
      <c r="B12" s="277" t="s">
        <v>2</v>
      </c>
      <c r="C12" s="278"/>
      <c r="D12" s="278"/>
      <c r="E12" s="278"/>
      <c r="F12" s="278"/>
      <c r="G12" s="279"/>
      <c r="H12" s="277" t="s">
        <v>3</v>
      </c>
      <c r="I12" s="278"/>
      <c r="J12" s="278"/>
      <c r="K12" s="278"/>
      <c r="L12" s="279"/>
      <c r="M12" s="114"/>
      <c r="N12" s="114"/>
      <c r="O12" s="114"/>
    </row>
    <row r="13" spans="1:15" ht="37.5" customHeight="1" thickBot="1">
      <c r="A13" s="286"/>
      <c r="B13" s="193" t="s">
        <v>60</v>
      </c>
      <c r="C13" s="194" t="s">
        <v>61</v>
      </c>
      <c r="D13" s="194" t="s">
        <v>62</v>
      </c>
      <c r="E13" s="194" t="s">
        <v>63</v>
      </c>
      <c r="F13" s="195" t="s">
        <v>64</v>
      </c>
      <c r="G13" s="196" t="s">
        <v>65</v>
      </c>
      <c r="H13" s="193" t="s">
        <v>66</v>
      </c>
      <c r="I13" s="194" t="s">
        <v>67</v>
      </c>
      <c r="J13" s="194" t="s">
        <v>68</v>
      </c>
      <c r="K13" s="194" t="s">
        <v>69</v>
      </c>
      <c r="L13" s="196" t="s">
        <v>70</v>
      </c>
      <c r="M13" s="106"/>
      <c r="N13" s="106"/>
      <c r="O13" s="106"/>
    </row>
    <row r="14" spans="1:15" ht="45.75" customHeight="1">
      <c r="A14" s="2">
        <v>1</v>
      </c>
      <c r="B14" s="3" t="s">
        <v>220</v>
      </c>
      <c r="C14" s="4" t="s">
        <v>266</v>
      </c>
      <c r="D14" s="4" t="s">
        <v>267</v>
      </c>
      <c r="E14" s="4" t="s">
        <v>268</v>
      </c>
      <c r="F14" s="16" t="s">
        <v>269</v>
      </c>
      <c r="G14" s="5" t="s">
        <v>270</v>
      </c>
      <c r="H14" s="3" t="s">
        <v>271</v>
      </c>
      <c r="I14" s="4" t="s">
        <v>213</v>
      </c>
      <c r="J14" s="4" t="s">
        <v>207</v>
      </c>
      <c r="K14" s="4" t="s">
        <v>272</v>
      </c>
      <c r="L14" s="5" t="s">
        <v>216</v>
      </c>
      <c r="M14" s="113"/>
      <c r="N14" s="113"/>
      <c r="O14" s="113"/>
    </row>
    <row r="15" spans="1:15" ht="45.75" customHeight="1">
      <c r="A15" s="6">
        <v>2</v>
      </c>
      <c r="B15" s="7" t="s">
        <v>244</v>
      </c>
      <c r="C15" s="8" t="s">
        <v>273</v>
      </c>
      <c r="D15" s="8" t="s">
        <v>274</v>
      </c>
      <c r="E15" s="8" t="s">
        <v>254</v>
      </c>
      <c r="F15" s="9" t="s">
        <v>218</v>
      </c>
      <c r="G15" s="10" t="s">
        <v>275</v>
      </c>
      <c r="H15" s="7" t="s">
        <v>209</v>
      </c>
      <c r="I15" s="8" t="s">
        <v>276</v>
      </c>
      <c r="J15" s="8" t="s">
        <v>246</v>
      </c>
      <c r="K15" s="8" t="s">
        <v>277</v>
      </c>
      <c r="L15" s="10" t="s">
        <v>278</v>
      </c>
      <c r="M15" s="113"/>
      <c r="N15" s="113"/>
      <c r="O15" s="113"/>
    </row>
    <row r="16" spans="1:15" ht="45.75" customHeight="1">
      <c r="A16" s="6">
        <v>3</v>
      </c>
      <c r="B16" s="7" t="s">
        <v>258</v>
      </c>
      <c r="C16" s="8" t="s">
        <v>223</v>
      </c>
      <c r="D16" s="8" t="s">
        <v>279</v>
      </c>
      <c r="E16" s="8" t="s">
        <v>280</v>
      </c>
      <c r="F16" s="9" t="s">
        <v>281</v>
      </c>
      <c r="G16" s="10" t="s">
        <v>282</v>
      </c>
      <c r="H16" s="7" t="s">
        <v>283</v>
      </c>
      <c r="I16" s="8" t="s">
        <v>284</v>
      </c>
      <c r="J16" s="8" t="s">
        <v>214</v>
      </c>
      <c r="K16" s="8" t="s">
        <v>285</v>
      </c>
      <c r="L16" s="10" t="s">
        <v>286</v>
      </c>
      <c r="M16" s="113"/>
      <c r="N16" s="113"/>
      <c r="O16" s="113"/>
    </row>
    <row r="17" spans="1:15" ht="45.75" customHeight="1">
      <c r="A17" s="6">
        <v>4</v>
      </c>
      <c r="B17" s="7" t="s">
        <v>253</v>
      </c>
      <c r="C17" s="8" t="s">
        <v>287</v>
      </c>
      <c r="D17" s="8" t="s">
        <v>288</v>
      </c>
      <c r="E17" s="8" t="s">
        <v>261</v>
      </c>
      <c r="F17" s="157" t="s">
        <v>242</v>
      </c>
      <c r="G17" s="13" t="s">
        <v>245</v>
      </c>
      <c r="H17" s="7" t="s">
        <v>233</v>
      </c>
      <c r="I17" s="8" t="s">
        <v>260</v>
      </c>
      <c r="J17" s="8" t="s">
        <v>289</v>
      </c>
      <c r="K17" s="8" t="s">
        <v>290</v>
      </c>
      <c r="L17" s="13" t="s">
        <v>224</v>
      </c>
      <c r="M17" s="113"/>
      <c r="N17" s="113"/>
      <c r="O17" s="113"/>
    </row>
    <row r="18" spans="1:15" ht="45.75" customHeight="1" thickBot="1">
      <c r="A18" s="14">
        <v>5</v>
      </c>
      <c r="B18" s="17" t="s">
        <v>232</v>
      </c>
      <c r="C18" s="18" t="s">
        <v>291</v>
      </c>
      <c r="D18" s="18" t="s">
        <v>292</v>
      </c>
      <c r="E18" s="111" t="s">
        <v>297</v>
      </c>
      <c r="F18" s="111" t="s">
        <v>293</v>
      </c>
      <c r="G18" s="15" t="s">
        <v>294</v>
      </c>
      <c r="H18" s="17" t="s">
        <v>225</v>
      </c>
      <c r="I18" s="18" t="s">
        <v>227</v>
      </c>
      <c r="J18" s="18" t="s">
        <v>295</v>
      </c>
      <c r="K18" s="111" t="s">
        <v>296</v>
      </c>
      <c r="L18" s="15" t="s">
        <v>248</v>
      </c>
      <c r="M18" s="113"/>
      <c r="N18" s="113"/>
      <c r="O18" s="113"/>
    </row>
  </sheetData>
  <sheetProtection/>
  <mergeCells count="11">
    <mergeCell ref="B12:G12"/>
    <mergeCell ref="H12:L12"/>
    <mergeCell ref="H3:M3"/>
    <mergeCell ref="D2:E2"/>
    <mergeCell ref="A1:L1"/>
    <mergeCell ref="D11:E11"/>
    <mergeCell ref="A12:A13"/>
    <mergeCell ref="B2:C2"/>
    <mergeCell ref="A3:A4"/>
    <mergeCell ref="B11:C11"/>
    <mergeCell ref="B3:G3"/>
  </mergeCells>
  <conditionalFormatting sqref="M14:O18 B10:P10 B5:Q9">
    <cfRule type="expression" priority="2" dxfId="13" stopIfTrue="1">
      <formula>ISERROR(B5)=TRUE</formula>
    </cfRule>
  </conditionalFormatting>
  <conditionalFormatting sqref="B14:L18">
    <cfRule type="expression" priority="1" dxfId="13" stopIfTrue="1">
      <formula>ISERROR(B14)=TRUE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3"/>
  <sheetViews>
    <sheetView view="pageBreakPreview" zoomScale="60" zoomScaleNormal="70" workbookViewId="0" topLeftCell="A1">
      <selection activeCell="J7" sqref="J7:K7"/>
    </sheetView>
  </sheetViews>
  <sheetFormatPr defaultColWidth="9.00390625" defaultRowHeight="45" customHeight="1"/>
  <cols>
    <col min="1" max="2" width="4.625" style="21" customWidth="1"/>
    <col min="3" max="10" width="10.625" style="21" customWidth="1"/>
    <col min="11" max="11" width="5.625" style="21" customWidth="1"/>
    <col min="12" max="12" width="5.50390625" style="21" customWidth="1"/>
    <col min="13" max="13" width="5.50390625" style="21" hidden="1" customWidth="1"/>
    <col min="14" max="16" width="5.625" style="21" hidden="1" customWidth="1"/>
    <col min="17" max="18" width="5.625" style="21" customWidth="1"/>
    <col min="19" max="19" width="3.125" style="69" customWidth="1"/>
    <col min="20" max="20" width="3.125" style="21" customWidth="1"/>
    <col min="21" max="21" width="2.875" style="21" customWidth="1"/>
    <col min="22" max="16384" width="9.00390625" style="21" customWidth="1"/>
  </cols>
  <sheetData>
    <row r="1" spans="1:19" s="1" customFormat="1" ht="45" customHeight="1" thickBot="1">
      <c r="A1" s="335" t="s">
        <v>4</v>
      </c>
      <c r="B1" s="335"/>
      <c r="C1" s="335" t="s">
        <v>5</v>
      </c>
      <c r="D1" s="335"/>
      <c r="E1" s="19" t="s">
        <v>39</v>
      </c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68"/>
    </row>
    <row r="2" spans="1:18" ht="45" customHeight="1" thickBot="1">
      <c r="A2" s="336" t="s">
        <v>55</v>
      </c>
      <c r="B2" s="337"/>
      <c r="C2" s="22" t="s">
        <v>185</v>
      </c>
      <c r="D2" s="78" t="str">
        <f>IF('予選ﾘｰｸﾞ順位'!B16="","",'予選ﾘｰｸﾞ順位'!B16)</f>
        <v>奈良北</v>
      </c>
      <c r="E2" s="51" t="str">
        <f>IF('予選ﾘｰｸﾞ順位'!C16="","",'予選ﾘｰｸﾞ順位'!C16)</f>
        <v>鳥取敬愛Ｂ</v>
      </c>
      <c r="F2" s="51" t="str">
        <f>IF('予選ﾘｰｸﾞ順位'!D16="","",'予選ﾘｰｸﾞ順位'!D16)</f>
        <v>大洲農業</v>
      </c>
      <c r="G2" s="51" t="str">
        <f>IF('予選ﾘｰｸﾞ順位'!E16="","",'予選ﾘｰｸﾞ順位'!E16)</f>
        <v>洛東</v>
      </c>
      <c r="H2" s="79" t="str">
        <f>IF('予選ﾘｰｸﾞ順位'!F16="","",'予選ﾘｰｸﾞ順位'!F16)</f>
        <v>徳島商業</v>
      </c>
      <c r="I2" s="79" t="str">
        <f>IF('予選ﾘｰｸﾞ順位'!G16="","",'予選ﾘｰｸﾞ順位'!G16)</f>
        <v>済美Ｂ</v>
      </c>
      <c r="J2" s="327" t="s">
        <v>7</v>
      </c>
      <c r="K2" s="328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  <c r="R2" s="48"/>
    </row>
    <row r="3" spans="1:19" ht="45" customHeight="1">
      <c r="A3" s="29" t="s">
        <v>92</v>
      </c>
      <c r="B3" s="338" t="str">
        <f>IF(D2="","",D2)</f>
        <v>奈良北</v>
      </c>
      <c r="C3" s="339"/>
      <c r="D3" s="30"/>
      <c r="E3" s="31"/>
      <c r="F3" s="31"/>
      <c r="G3" s="31"/>
      <c r="H3" s="70"/>
      <c r="I3" s="70"/>
      <c r="J3" s="329" t="str">
        <f aca="true" t="shared" si="0" ref="J3:J8">IF(SUM(M3:P3)=0,"/",M3+O3&amp;"/"&amp;N3+P3)</f>
        <v>/</v>
      </c>
      <c r="K3" s="330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233" t="str">
        <f aca="true" t="shared" si="6" ref="R3:R8">B3</f>
        <v>奈良北</v>
      </c>
      <c r="S3" s="69" t="str">
        <f>B3</f>
        <v>奈良北</v>
      </c>
    </row>
    <row r="4" spans="1:19" s="53" customFormat="1" ht="45" customHeight="1">
      <c r="A4" s="37" t="s">
        <v>93</v>
      </c>
      <c r="B4" s="321" t="str">
        <f>IF(E2="","",E2)</f>
        <v>鳥取敬愛Ｂ</v>
      </c>
      <c r="C4" s="322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72"/>
      <c r="J4" s="331" t="str">
        <f t="shared" si="0"/>
        <v>/</v>
      </c>
      <c r="K4" s="332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233" t="str">
        <f t="shared" si="6"/>
        <v>鳥取敬愛Ｂ</v>
      </c>
      <c r="S4" s="69" t="str">
        <f>B4</f>
        <v>鳥取敬愛Ｂ</v>
      </c>
    </row>
    <row r="5" spans="1:19" ht="45" customHeight="1">
      <c r="A5" s="37" t="s">
        <v>89</v>
      </c>
      <c r="B5" s="321" t="str">
        <f>IF(F2="","",F2)</f>
        <v>大洲農業</v>
      </c>
      <c r="C5" s="322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72"/>
      <c r="J5" s="331" t="str">
        <f t="shared" si="0"/>
        <v>/</v>
      </c>
      <c r="K5" s="332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233" t="str">
        <f t="shared" si="6"/>
        <v>大洲農業</v>
      </c>
      <c r="S5" s="69" t="str">
        <f>B5</f>
        <v>大洲農業</v>
      </c>
    </row>
    <row r="6" spans="1:19" ht="45" customHeight="1">
      <c r="A6" s="37" t="s">
        <v>91</v>
      </c>
      <c r="B6" s="321" t="str">
        <f>IF(G2="","",G2)</f>
        <v>洛東</v>
      </c>
      <c r="C6" s="322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72"/>
      <c r="J6" s="331" t="str">
        <f t="shared" si="0"/>
        <v>/</v>
      </c>
      <c r="K6" s="332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233" t="str">
        <f t="shared" si="6"/>
        <v>洛東</v>
      </c>
      <c r="S6" s="69" t="str">
        <f>B6</f>
        <v>洛東</v>
      </c>
    </row>
    <row r="7" spans="1:19" ht="45" customHeight="1">
      <c r="A7" s="37" t="s">
        <v>95</v>
      </c>
      <c r="B7" s="325" t="str">
        <f>IF(H2="","",H2)</f>
        <v>徳島商業</v>
      </c>
      <c r="C7" s="326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229"/>
      <c r="J7" s="333" t="str">
        <f t="shared" si="0"/>
        <v>/</v>
      </c>
      <c r="K7" s="334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233" t="str">
        <f t="shared" si="6"/>
        <v>徳島商業</v>
      </c>
      <c r="S7" s="69" t="str">
        <f>B7</f>
        <v>徳島商業</v>
      </c>
    </row>
    <row r="8" spans="1:18" ht="45" customHeight="1" thickBot="1">
      <c r="A8" s="42" t="s">
        <v>96</v>
      </c>
      <c r="B8" s="323" t="str">
        <f>IF(I2="","",I2)</f>
        <v>済美Ｂ</v>
      </c>
      <c r="C8" s="324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75" t="str">
        <f>IF(LEFT(I7,1)="W","L W/O",IF(LEFT(I7,1)="L","W W/O",IF(I7="-","-",RIGHT(I7,1)&amp;"-"&amp;LEFT(I7,1))))</f>
        <v>-</v>
      </c>
      <c r="I8" s="90"/>
      <c r="J8" s="359" t="str">
        <f t="shared" si="0"/>
        <v>/</v>
      </c>
      <c r="K8" s="360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233" t="str">
        <f t="shared" si="6"/>
        <v>済美Ｂ</v>
      </c>
    </row>
    <row r="9" spans="1:19" ht="45" customHeight="1" thickBot="1">
      <c r="A9" s="100"/>
      <c r="B9" s="158"/>
      <c r="C9" s="158"/>
      <c r="D9" s="161"/>
      <c r="E9" s="161"/>
      <c r="F9" s="161"/>
      <c r="G9" s="161"/>
      <c r="H9" s="161"/>
      <c r="I9" s="161"/>
      <c r="J9" s="160"/>
      <c r="K9" s="160"/>
      <c r="L9" s="160"/>
      <c r="M9" s="160"/>
      <c r="N9" s="66"/>
      <c r="O9" s="66"/>
      <c r="P9" s="66"/>
      <c r="Q9" s="66"/>
      <c r="R9" s="160"/>
      <c r="S9" s="77"/>
    </row>
    <row r="10" spans="1:19" ht="45" customHeight="1" thickBot="1">
      <c r="A10" s="336" t="s">
        <v>49</v>
      </c>
      <c r="B10" s="337"/>
      <c r="C10" s="22" t="s">
        <v>186</v>
      </c>
      <c r="D10" s="78" t="str">
        <f>IF('予選ﾘｰｸﾞ順位'!H16="","",'予選ﾘｰｸﾞ順位'!H16)</f>
        <v>鹿児島女子Ｂ</v>
      </c>
      <c r="E10" s="78" t="str">
        <f>IF('予選ﾘｰｸﾞ順位'!I16="","",'予選ﾘｰｸﾞ順位'!I16)</f>
        <v>今治南Ｂ</v>
      </c>
      <c r="F10" s="78" t="str">
        <f>IF('予選ﾘｰｸﾞ順位'!J16="","",'予選ﾘｰｸﾞ順位'!J16)</f>
        <v>城南Ａ</v>
      </c>
      <c r="G10" s="78" t="str">
        <f>IF('予選ﾘｰｸﾞ順位'!K16="","",'予選ﾘｰｸﾞ順位'!K16)</f>
        <v>伊予農業Ａ</v>
      </c>
      <c r="H10" s="78" t="str">
        <f>IF('予選ﾘｰｸﾞ順位'!L16="","",'予選ﾘｰｸﾞ順位'!L16)</f>
        <v>岡山東商業Ａ</v>
      </c>
      <c r="I10" s="153" t="s">
        <v>7</v>
      </c>
      <c r="J10" s="25" t="s">
        <v>8</v>
      </c>
      <c r="K10" s="28" t="s">
        <v>13</v>
      </c>
      <c r="L10" s="48"/>
      <c r="M10" s="61" t="s">
        <v>9</v>
      </c>
      <c r="N10" s="61" t="s">
        <v>10</v>
      </c>
      <c r="O10" s="61" t="s">
        <v>11</v>
      </c>
      <c r="P10" s="61" t="s">
        <v>12</v>
      </c>
      <c r="Q10" s="48"/>
      <c r="R10" s="69"/>
      <c r="S10" s="21"/>
    </row>
    <row r="11" spans="1:19" ht="45" customHeight="1">
      <c r="A11" s="29" t="s">
        <v>86</v>
      </c>
      <c r="B11" s="338" t="str">
        <f>IF(D10="","",D10)</f>
        <v>鹿児島女子Ｂ</v>
      </c>
      <c r="C11" s="339"/>
      <c r="D11" s="30"/>
      <c r="E11" s="31"/>
      <c r="F11" s="31"/>
      <c r="G11" s="31"/>
      <c r="H11" s="70"/>
      <c r="I11" s="154" t="str">
        <f>IF(SUM(M11:P11)=0,"/",M11+O11&amp;"/"&amp;N11+P11)</f>
        <v>/</v>
      </c>
      <c r="J11" s="32">
        <f>IF(SUM(M11:P11)=0,"",M11*2+N11+O11*2)</f>
      </c>
      <c r="K11" s="36">
        <f>IF(SUM(M11:P11)=0,"",RANK(J11,$J$11:$J$15,0))</f>
      </c>
      <c r="L11" s="164"/>
      <c r="M11" s="66">
        <f>IF(LEFT(H11,1)="3",1,0)+IF(LEFT(G11,1)="3",1,0)+IF(LEFT(F11,1)="3",1,0)+IF(LEFT(E11,1)="3",1,0)+IF(LEFT(D11,1)="3",1,0)</f>
        <v>0</v>
      </c>
      <c r="N11" s="66">
        <f>IF(RIGHT(H11,1)="3",1,0)+IF(RIGHT(G11,1)="3",1,0)+IF(RIGHT(F11,1)="3",1,0)+IF(RIGHT(E11,1)="3",1,0)+IF(RIGHT(D11,1)="3",1,0)</f>
        <v>0</v>
      </c>
      <c r="O11" s="66">
        <f>IF(LEFT(H11,1)="W",1,0)+IF(LEFT(G11,1)="W",1,0)+IF(LEFT(F11,1)="W",1,0)+IF(LEFT(E11,1)="W",1,0)+IF(LEFT(D11,1)="W",1,0)</f>
        <v>0</v>
      </c>
      <c r="P11" s="66">
        <f>IF(LEFT(H11,1)="L",1,0)+IF(LEFT(G11,1)="L",1,0)+IF(LEFT(F11,1)="L",1,0)+IF(LEFT(E11,1)="L",1,0)+IF(LEFT(D11,1)="L",1,0)</f>
        <v>0</v>
      </c>
      <c r="Q11" s="164"/>
      <c r="R11" s="69" t="str">
        <f>B11</f>
        <v>鹿児島女子Ｂ</v>
      </c>
      <c r="S11" s="21"/>
    </row>
    <row r="12" spans="1:18" s="53" customFormat="1" ht="45" customHeight="1">
      <c r="A12" s="37" t="s">
        <v>87</v>
      </c>
      <c r="B12" s="321" t="str">
        <f>IF(E10="","",E10)</f>
        <v>今治南Ｂ</v>
      </c>
      <c r="C12" s="322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151" t="str">
        <f>IF(SUM(M12:P12)=0,"/",M12+O12&amp;"/"&amp;N12+P12)</f>
        <v>/</v>
      </c>
      <c r="J12" s="40">
        <f>IF(SUM(M12:P12)=0,"",M12*2+N12+O12*2)</f>
      </c>
      <c r="K12" s="41">
        <f>IF(SUM(M12:P12)=0,"",RANK(J12,$J$11:$J$15,0))</f>
      </c>
      <c r="L12" s="164"/>
      <c r="M12" s="66">
        <f>IF(LEFT(H12,1)="3",1,0)+IF(LEFT(G12,1)="3",1,0)+IF(LEFT(F12,1)="3",1,0)+IF(LEFT(E12,1)="3",1,0)+IF(LEFT(D12,1)="3",1,0)</f>
        <v>0</v>
      </c>
      <c r="N12" s="66">
        <f>IF(RIGHT(H12,1)="3",1,0)+IF(RIGHT(G12,1)="3",1,0)+IF(RIGHT(F12,1)="3",1,0)+IF(RIGHT(E12,1)="3",1,0)+IF(RIGHT(D12,1)="3",1,0)</f>
        <v>0</v>
      </c>
      <c r="O12" s="66">
        <f>IF(LEFT(H12,1)="W",1,0)+IF(LEFT(G12,1)="W",1,0)+IF(LEFT(F12,1)="W",1,0)+IF(LEFT(E12,1)="W",1,0)+IF(LEFT(D12,1)="W",1,0)</f>
        <v>0</v>
      </c>
      <c r="P12" s="66">
        <f>IF(LEFT(H12,1)="L",1,0)+IF(LEFT(G12,1)="L",1,0)+IF(LEFT(F12,1)="L",1,0)+IF(LEFT(E12,1)="L",1,0)+IF(LEFT(D12,1)="L",1,0)</f>
        <v>0</v>
      </c>
      <c r="Q12" s="164"/>
      <c r="R12" s="69" t="str">
        <f>B12</f>
        <v>今治南Ｂ</v>
      </c>
    </row>
    <row r="13" spans="1:19" ht="45" customHeight="1">
      <c r="A13" s="37" t="s">
        <v>88</v>
      </c>
      <c r="B13" s="321" t="str">
        <f>IF(F10="","",F10)</f>
        <v>城南Ａ</v>
      </c>
      <c r="C13" s="322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151" t="str">
        <f>IF(SUM(M13:P13)=0,"/",M13+O13&amp;"/"&amp;N13+P13)</f>
        <v>/</v>
      </c>
      <c r="J13" s="40">
        <f>IF(SUM(M13:P13)=0,"",M13*2+N13+O13*2)</f>
      </c>
      <c r="K13" s="41">
        <f>IF(SUM(M13:P13)=0,"",RANK(J13,$J$11:$J$15,0))</f>
      </c>
      <c r="L13" s="164"/>
      <c r="M13" s="66">
        <f>IF(LEFT(H13,1)="3",1,0)+IF(LEFT(G13,1)="3",1,0)+IF(LEFT(F13,1)="3",1,0)+IF(LEFT(E13,1)="3",1,0)+IF(LEFT(D13,1)="3",1,0)</f>
        <v>0</v>
      </c>
      <c r="N13" s="66">
        <f>IF(RIGHT(H13,1)="3",1,0)+IF(RIGHT(G13,1)="3",1,0)+IF(RIGHT(F13,1)="3",1,0)+IF(RIGHT(E13,1)="3",1,0)+IF(RIGHT(D13,1)="3",1,0)</f>
        <v>0</v>
      </c>
      <c r="O13" s="66">
        <f>IF(LEFT(H13,1)="W",1,0)+IF(LEFT(G13,1)="W",1,0)+IF(LEFT(F13,1)="W",1,0)+IF(LEFT(E13,1)="W",1,0)+IF(LEFT(D13,1)="W",1,0)</f>
        <v>0</v>
      </c>
      <c r="P13" s="66">
        <f>IF(LEFT(H13,1)="L",1,0)+IF(LEFT(G13,1)="L",1,0)+IF(LEFT(F13,1)="L",1,0)+IF(LEFT(E13,1)="L",1,0)+IF(LEFT(D13,1)="L",1,0)</f>
        <v>0</v>
      </c>
      <c r="Q13" s="164"/>
      <c r="R13" s="69" t="str">
        <f>B13</f>
        <v>城南Ａ</v>
      </c>
      <c r="S13" s="21"/>
    </row>
    <row r="14" spans="1:19" ht="45" customHeight="1">
      <c r="A14" s="37" t="s">
        <v>90</v>
      </c>
      <c r="B14" s="321" t="str">
        <f>IF(G10="","",G10)</f>
        <v>伊予農業Ａ</v>
      </c>
      <c r="C14" s="322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151" t="str">
        <f>IF(SUM(M14:P14)=0,"/",M14+O14&amp;"/"&amp;N14+P14)</f>
        <v>/</v>
      </c>
      <c r="J14" s="40">
        <f>IF(SUM(M14:P14)=0,"",M14*2+N14+O14*2)</f>
      </c>
      <c r="K14" s="41">
        <f>IF(SUM(M14:P14)=0,"",RANK(J14,$J$11:$J$15,0))</f>
      </c>
      <c r="L14" s="164"/>
      <c r="M14" s="66">
        <f>IF(LEFT(H14,1)="3",1,0)+IF(LEFT(G14,1)="3",1,0)+IF(LEFT(F14,1)="3",1,0)+IF(LEFT(E14,1)="3",1,0)+IF(LEFT(D14,1)="3",1,0)</f>
        <v>0</v>
      </c>
      <c r="N14" s="66">
        <f>IF(RIGHT(H14,1)="3",1,0)+IF(RIGHT(G14,1)="3",1,0)+IF(RIGHT(F14,1)="3",1,0)+IF(RIGHT(E14,1)="3",1,0)+IF(RIGHT(D14,1)="3",1,0)</f>
        <v>0</v>
      </c>
      <c r="O14" s="66">
        <f>IF(LEFT(H14,1)="W",1,0)+IF(LEFT(G14,1)="W",1,0)+IF(LEFT(F14,1)="W",1,0)+IF(LEFT(E14,1)="W",1,0)+IF(LEFT(D14,1)="W",1,0)</f>
        <v>0</v>
      </c>
      <c r="P14" s="66">
        <f>IF(LEFT(H14,1)="L",1,0)+IF(LEFT(G14,1)="L",1,0)+IF(LEFT(F14,1)="L",1,0)+IF(LEFT(E14,1)="L",1,0)+IF(LEFT(D14,1)="L",1,0)</f>
        <v>0</v>
      </c>
      <c r="Q14" s="164"/>
      <c r="R14" s="69" t="str">
        <f>B14</f>
        <v>伊予農業Ａ</v>
      </c>
      <c r="S14" s="21"/>
    </row>
    <row r="15" spans="1:19" ht="45" customHeight="1" thickBot="1">
      <c r="A15" s="42" t="s">
        <v>94</v>
      </c>
      <c r="B15" s="323" t="str">
        <f>IF(H10="","",H10)</f>
        <v>岡山東商業Ａ</v>
      </c>
      <c r="C15" s="324"/>
      <c r="D15" s="74" t="str">
        <f>IF(LEFT(H11,1)="W","L W/O",IF(LEFT(H11,1)="L","W W/O",IF(H11="-","-",RIGHT(H11,1)&amp;"-"&amp;LEFT(H11,1))))</f>
        <v>-</v>
      </c>
      <c r="E15" s="75" t="str">
        <f>IF(LEFT(H12,1)="W","L W/O",IF(LEFT(H12,1)="L","W W/O",IF(H12="-","-",RIGHT(H12,1)&amp;"-"&amp;LEFT(H12,1))))</f>
        <v>-</v>
      </c>
      <c r="F15" s="75" t="str">
        <f>IF(LEFT(H13,1)="W","L W/O",IF(LEFT(H13,1)="L","W W/O",IF(H13="-","-",RIGHT(H13,1)&amp;"-"&amp;LEFT(H13,1))))</f>
        <v>-</v>
      </c>
      <c r="G15" s="75" t="str">
        <f>IF(LEFT(H14,1)="W","L W/O",IF(LEFT(H14,1)="L","W W/O",IF(H14="-","-",RIGHT(H14,1)&amp;"-"&amp;LEFT(H14,1))))</f>
        <v>-</v>
      </c>
      <c r="H15" s="76"/>
      <c r="I15" s="152" t="str">
        <f>IF(SUM(M15:P15)=0,"/",M15+O15&amp;"/"&amp;N15+P15)</f>
        <v>/</v>
      </c>
      <c r="J15" s="43">
        <f>IF(SUM(M15:P15)=0,"",M15*2+N15+O15*2)</f>
      </c>
      <c r="K15" s="47">
        <f>IF(SUM(M15:P15)=0,"",RANK(J15,$J$11:$J$15,0))</f>
      </c>
      <c r="L15" s="164"/>
      <c r="M15" s="66">
        <f>IF(LEFT(H15,1)="3",1,0)+IF(LEFT(G15,1)="3",1,0)+IF(LEFT(F15,1)="3",1,0)+IF(LEFT(E15,1)="3",1,0)+IF(LEFT(D15,1)="3",1,0)</f>
        <v>0</v>
      </c>
      <c r="N15" s="66">
        <f>IF(RIGHT(H15,1)="3",1,0)+IF(RIGHT(G15,1)="3",1,0)+IF(RIGHT(F15,1)="3",1,0)+IF(RIGHT(E15,1)="3",1,0)+IF(RIGHT(D15,1)="3",1,0)</f>
        <v>0</v>
      </c>
      <c r="O15" s="66">
        <f>IF(LEFT(H15,1)="W",1,0)+IF(LEFT(G15,1)="W",1,0)+IF(LEFT(F15,1)="W",1,0)+IF(LEFT(E15,1)="W",1,0)+IF(LEFT(D15,1)="W",1,0)</f>
        <v>0</v>
      </c>
      <c r="P15" s="66">
        <f>IF(LEFT(H15,1)="L",1,0)+IF(LEFT(G15,1)="L",1,0)+IF(LEFT(F15,1)="L",1,0)+IF(LEFT(E15,1)="L",1,0)+IF(LEFT(D15,1)="L",1,0)</f>
        <v>0</v>
      </c>
      <c r="Q15" s="164"/>
      <c r="R15" s="69" t="str">
        <f>B15</f>
        <v>岡山東商業Ａ</v>
      </c>
      <c r="S15" s="21"/>
    </row>
    <row r="16" spans="1:19" ht="45" customHeight="1" thickBot="1">
      <c r="A16" s="101"/>
      <c r="B16" s="113"/>
      <c r="C16" s="113"/>
      <c r="D16" s="165"/>
      <c r="E16" s="165"/>
      <c r="F16" s="165"/>
      <c r="G16" s="165"/>
      <c r="H16" s="65"/>
      <c r="I16" s="65"/>
      <c r="J16" s="159"/>
      <c r="K16" s="164"/>
      <c r="L16" s="164"/>
      <c r="M16" s="164"/>
      <c r="N16" s="177"/>
      <c r="O16" s="177"/>
      <c r="P16" s="177"/>
      <c r="Q16" s="177"/>
      <c r="R16" s="164"/>
      <c r="S16" s="48"/>
    </row>
    <row r="17" spans="1:18" s="48" customFormat="1" ht="45" customHeight="1" thickBot="1">
      <c r="A17" s="54"/>
      <c r="B17" s="407" t="s">
        <v>14</v>
      </c>
      <c r="C17" s="408"/>
      <c r="D17" s="55" t="s">
        <v>15</v>
      </c>
      <c r="E17" s="56" t="s">
        <v>16</v>
      </c>
      <c r="F17" s="56" t="s">
        <v>17</v>
      </c>
      <c r="G17" s="56" t="s">
        <v>18</v>
      </c>
      <c r="H17" s="57" t="s">
        <v>19</v>
      </c>
      <c r="I17" s="228"/>
      <c r="J17" s="383" t="s">
        <v>36</v>
      </c>
      <c r="K17" s="384"/>
      <c r="L17" s="384" t="s">
        <v>37</v>
      </c>
      <c r="M17" s="384"/>
      <c r="N17" s="384"/>
      <c r="O17" s="384"/>
      <c r="P17" s="384"/>
      <c r="Q17" s="385"/>
      <c r="R17" s="178"/>
    </row>
    <row r="18" spans="2:18" s="48" customFormat="1" ht="45" customHeight="1">
      <c r="B18" s="403" t="s">
        <v>187</v>
      </c>
      <c r="C18" s="404"/>
      <c r="D18" s="259" t="s">
        <v>114</v>
      </c>
      <c r="E18" s="59" t="s">
        <v>98</v>
      </c>
      <c r="F18" s="59" t="s">
        <v>99</v>
      </c>
      <c r="G18" s="59" t="s">
        <v>100</v>
      </c>
      <c r="H18" s="60" t="s">
        <v>101</v>
      </c>
      <c r="I18" s="183">
        <v>1</v>
      </c>
      <c r="J18" s="430">
        <f aca="true" t="shared" si="7" ref="J18:J23">IF(ISERROR(VLOOKUP($I18,$Q$3:$R$8,2,FALSE))=TRUE,"",VLOOKUP($I18,$Q$3:$R$8,2,FALSE))</f>
      </c>
      <c r="K18" s="353"/>
      <c r="L18" s="353">
        <f>IF(ISERROR(VLOOKUP($I18,$K$11:$R$15,8,FALSE))=TRUE,"",VLOOKUP($I18,$K$11:$R$15,8,FALSE))</f>
      </c>
      <c r="M18" s="353"/>
      <c r="N18" s="353">
        <f>IF(ISERROR(VLOOKUP(#REF!,$L$3:$S$7,8,FALSE))=TRUE,"",VLOOKUP(#REF!,$L$3:$S$7,8,FALSE))</f>
      </c>
      <c r="O18" s="353"/>
      <c r="P18" s="353">
        <f>IF(ISERROR(VLOOKUP(#REF!,$L$3:$S$7,8,FALSE))=TRUE,"",VLOOKUP(#REF!,$L$3:$S$7,8,FALSE))</f>
      </c>
      <c r="Q18" s="413"/>
      <c r="R18" s="179"/>
    </row>
    <row r="19" spans="2:18" s="48" customFormat="1" ht="45" customHeight="1">
      <c r="B19" s="405" t="s">
        <v>188</v>
      </c>
      <c r="C19" s="406"/>
      <c r="D19" s="94" t="s">
        <v>113</v>
      </c>
      <c r="E19" s="95" t="s">
        <v>102</v>
      </c>
      <c r="F19" s="95" t="s">
        <v>105</v>
      </c>
      <c r="G19" s="95" t="s">
        <v>106</v>
      </c>
      <c r="H19" s="96" t="s">
        <v>107</v>
      </c>
      <c r="I19" s="184">
        <v>2</v>
      </c>
      <c r="J19" s="433">
        <f t="shared" si="7"/>
      </c>
      <c r="K19" s="344"/>
      <c r="L19" s="344">
        <f>IF(ISERROR(VLOOKUP($I19,$K$11:$R$15,8,FALSE))=TRUE,"",VLOOKUP($I19,$K$11:$R$15,8,FALSE))</f>
      </c>
      <c r="M19" s="344"/>
      <c r="N19" s="344">
        <f>IF(ISERROR(VLOOKUP(#REF!,$L$3:$S$7,8,FALSE))=TRUE,"",VLOOKUP(#REF!,$L$3:$S$7,8,FALSE))</f>
      </c>
      <c r="O19" s="344"/>
      <c r="P19" s="344">
        <f>IF(ISERROR(VLOOKUP(#REF!,$L$3:$S$7,8,FALSE))=TRUE,"",VLOOKUP(#REF!,$L$3:$S$7,8,FALSE))</f>
      </c>
      <c r="Q19" s="414"/>
      <c r="R19" s="179"/>
    </row>
    <row r="20" spans="2:18" s="48" customFormat="1" ht="45" customHeight="1" thickBot="1">
      <c r="B20" s="405" t="s">
        <v>189</v>
      </c>
      <c r="C20" s="406"/>
      <c r="D20" s="94" t="s">
        <v>109</v>
      </c>
      <c r="E20" s="95" t="s">
        <v>104</v>
      </c>
      <c r="F20" s="95" t="s">
        <v>110</v>
      </c>
      <c r="G20" s="95" t="s">
        <v>108</v>
      </c>
      <c r="H20" s="96" t="s">
        <v>111</v>
      </c>
      <c r="I20" s="250">
        <v>3</v>
      </c>
      <c r="J20" s="437">
        <f t="shared" si="7"/>
      </c>
      <c r="K20" s="396"/>
      <c r="L20" s="396">
        <f>IF(ISERROR(VLOOKUP($I20,$K$11:$R$15,8,FALSE))=TRUE,"",VLOOKUP($I20,$K$11:$R$15,8,FALSE))</f>
      </c>
      <c r="M20" s="396"/>
      <c r="N20" s="396">
        <f>IF(ISERROR(VLOOKUP(#REF!,$L$3:$S$7,8,FALSE))=TRUE,"",VLOOKUP(#REF!,$L$3:$S$7,8,FALSE))</f>
      </c>
      <c r="O20" s="396"/>
      <c r="P20" s="396">
        <f>IF(ISERROR(VLOOKUP(#REF!,$L$3:$S$7,8,FALSE))=TRUE,"",VLOOKUP(#REF!,$L$3:$S$7,8,FALSE))</f>
      </c>
      <c r="Q20" s="410"/>
      <c r="R20" s="175"/>
    </row>
    <row r="21" spans="2:18" s="48" customFormat="1" ht="45" customHeight="1">
      <c r="B21" s="418" t="s">
        <v>190</v>
      </c>
      <c r="C21" s="419"/>
      <c r="D21" s="251" t="s">
        <v>103</v>
      </c>
      <c r="E21" s="252" t="s">
        <v>98</v>
      </c>
      <c r="F21" s="252" t="s">
        <v>99</v>
      </c>
      <c r="G21" s="252" t="s">
        <v>100</v>
      </c>
      <c r="H21" s="253" t="s">
        <v>101</v>
      </c>
      <c r="I21" s="186">
        <v>4</v>
      </c>
      <c r="J21" s="438">
        <f t="shared" si="7"/>
      </c>
      <c r="K21" s="362"/>
      <c r="L21" s="362">
        <f>IF(ISERROR(VLOOKUP($I21,$K$11:$R$15,8,FALSE))=TRUE,"",VLOOKUP($I21,$K$11:$R$15,8,FALSE))</f>
      </c>
      <c r="M21" s="362"/>
      <c r="N21" s="362">
        <f>IF(ISERROR(VLOOKUP(#REF!,$L$3:$S$7,8,FALSE))=TRUE,"",VLOOKUP(#REF!,$L$3:$S$7,8,FALSE))</f>
      </c>
      <c r="O21" s="362"/>
      <c r="P21" s="362">
        <f>IF(ISERROR(VLOOKUP(#REF!,$L$3:$S$7,8,FALSE))=TRUE,"",VLOOKUP(#REF!,$L$3:$S$7,8,FALSE))</f>
      </c>
      <c r="Q21" s="421"/>
      <c r="R21" s="175"/>
    </row>
    <row r="22" spans="2:18" s="48" customFormat="1" ht="45" customHeight="1" thickBot="1">
      <c r="B22" s="422" t="s">
        <v>191</v>
      </c>
      <c r="C22" s="422"/>
      <c r="D22" s="249" t="s">
        <v>109</v>
      </c>
      <c r="E22" s="63" t="s">
        <v>102</v>
      </c>
      <c r="F22" s="63" t="s">
        <v>110</v>
      </c>
      <c r="G22" s="63" t="s">
        <v>106</v>
      </c>
      <c r="H22" s="64" t="s">
        <v>111</v>
      </c>
      <c r="I22" s="184">
        <v>5</v>
      </c>
      <c r="J22" s="433">
        <f t="shared" si="7"/>
      </c>
      <c r="K22" s="344"/>
      <c r="L22" s="416">
        <f>IF(ISERROR(VLOOKUP($I22,$K$11:$R$15,8,FALSE))=TRUE,"",VLOOKUP($I22,$K$11:$R$15,8,FALSE))</f>
      </c>
      <c r="M22" s="416"/>
      <c r="N22" s="416">
        <f>IF(ISERROR(VLOOKUP(#REF!,$L$3:$S$7,8,FALSE))=TRUE,"",VLOOKUP(#REF!,$L$3:$S$7,8,FALSE))</f>
      </c>
      <c r="O22" s="416"/>
      <c r="P22" s="416">
        <f>IF(ISERROR(VLOOKUP(#REF!,$L$3:$S$7,8,FALSE))=TRUE,"",VLOOKUP(#REF!,$L$3:$S$7,8,FALSE))</f>
      </c>
      <c r="Q22" s="417"/>
      <c r="R22" s="175"/>
    </row>
    <row r="23" spans="2:18" s="48" customFormat="1" ht="45" customHeight="1" thickBot="1">
      <c r="B23" s="97"/>
      <c r="C23" s="97"/>
      <c r="D23" s="98"/>
      <c r="E23" s="98"/>
      <c r="F23" s="98"/>
      <c r="G23" s="98"/>
      <c r="H23" s="98"/>
      <c r="I23" s="187">
        <v>6</v>
      </c>
      <c r="J23" s="439">
        <f t="shared" si="7"/>
      </c>
      <c r="K23" s="440"/>
      <c r="L23" s="176"/>
      <c r="M23" s="176"/>
      <c r="N23" s="176"/>
      <c r="O23" s="176"/>
      <c r="P23" s="176"/>
      <c r="Q23" s="176"/>
      <c r="R23" s="175"/>
    </row>
  </sheetData>
  <sheetProtection/>
  <mergeCells count="41">
    <mergeCell ref="B22:C22"/>
    <mergeCell ref="J8:K8"/>
    <mergeCell ref="J2:K2"/>
    <mergeCell ref="J3:K3"/>
    <mergeCell ref="J4:K4"/>
    <mergeCell ref="J5:K5"/>
    <mergeCell ref="J6:K6"/>
    <mergeCell ref="J7:K7"/>
    <mergeCell ref="B11:C11"/>
    <mergeCell ref="B12:C12"/>
    <mergeCell ref="A10:B10"/>
    <mergeCell ref="A1:B1"/>
    <mergeCell ref="C1:D1"/>
    <mergeCell ref="A2:B2"/>
    <mergeCell ref="B5:C5"/>
    <mergeCell ref="B6:C6"/>
    <mergeCell ref="B3:C3"/>
    <mergeCell ref="B4:C4"/>
    <mergeCell ref="B7:C7"/>
    <mergeCell ref="B8:C8"/>
    <mergeCell ref="J17:K17"/>
    <mergeCell ref="L17:Q17"/>
    <mergeCell ref="B17:C17"/>
    <mergeCell ref="B14:C14"/>
    <mergeCell ref="B13:C13"/>
    <mergeCell ref="B15:C15"/>
    <mergeCell ref="J18:K18"/>
    <mergeCell ref="L18:Q18"/>
    <mergeCell ref="B20:C20"/>
    <mergeCell ref="B21:C21"/>
    <mergeCell ref="J21:K21"/>
    <mergeCell ref="L21:Q21"/>
    <mergeCell ref="B19:C19"/>
    <mergeCell ref="B18:C18"/>
    <mergeCell ref="J23:K23"/>
    <mergeCell ref="J22:K22"/>
    <mergeCell ref="L22:Q22"/>
    <mergeCell ref="J19:K19"/>
    <mergeCell ref="L19:Q19"/>
    <mergeCell ref="J20:K20"/>
    <mergeCell ref="L20:Q20"/>
  </mergeCells>
  <conditionalFormatting sqref="F24:F27 D24:D27">
    <cfRule type="expression" priority="1" dxfId="13" stopIfTrue="1">
      <formula>ISERROR(D24)=TRUE</formula>
    </cfRule>
  </conditionalFormatting>
  <dataValidations count="1">
    <dataValidation allowBlank="1" showInputMessage="1" showErrorMessage="1" imeMode="off" sqref="J16 I7 H4:I6 H12:H14 G13 F12:G12 E11:H11 E3:I3 G5 F4:G4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5" r:id="rId2"/>
  <headerFooter alignWithMargins="0">
    <oddFooter>&amp;C&amp;"ＭＳ 明朝,標準"－23－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T23"/>
  <sheetViews>
    <sheetView view="pageBreakPreview" zoomScale="60" zoomScaleNormal="70" zoomScalePageLayoutView="80" workbookViewId="0" topLeftCell="A13">
      <selection activeCell="J7" sqref="J7:L7"/>
    </sheetView>
  </sheetViews>
  <sheetFormatPr defaultColWidth="9.00390625" defaultRowHeight="45" customHeight="1"/>
  <cols>
    <col min="1" max="1" width="5.25390625" style="21" customWidth="1"/>
    <col min="2" max="2" width="6.875" style="21" customWidth="1"/>
    <col min="3" max="3" width="5.50390625" style="21" customWidth="1"/>
    <col min="4" max="11" width="10.625" style="21" customWidth="1"/>
    <col min="12" max="12" width="5.625" style="21" customWidth="1"/>
    <col min="13" max="13" width="5.50390625" style="21" customWidth="1"/>
    <col min="14" max="14" width="5.50390625" style="21" hidden="1" customWidth="1"/>
    <col min="15" max="17" width="5.625" style="21" hidden="1" customWidth="1"/>
    <col min="18" max="19" width="5.625" style="21" customWidth="1"/>
    <col min="20" max="20" width="3.125" style="69" customWidth="1"/>
    <col min="21" max="21" width="3.125" style="21" customWidth="1"/>
    <col min="22" max="22" width="2.875" style="21" customWidth="1"/>
    <col min="23" max="16384" width="9.00390625" style="21" customWidth="1"/>
  </cols>
  <sheetData>
    <row r="1" spans="2:20" s="1" customFormat="1" ht="45" customHeight="1" thickBot="1">
      <c r="B1" s="335" t="s">
        <v>4</v>
      </c>
      <c r="C1" s="335"/>
      <c r="D1" s="335" t="s">
        <v>5</v>
      </c>
      <c r="E1" s="335"/>
      <c r="F1" s="19" t="s">
        <v>46</v>
      </c>
      <c r="G1" s="276"/>
      <c r="H1" s="20"/>
      <c r="I1" s="20"/>
      <c r="J1" s="20"/>
      <c r="K1" s="20"/>
      <c r="L1" s="20"/>
      <c r="M1" s="20"/>
      <c r="N1" s="20"/>
      <c r="O1" s="21"/>
      <c r="P1" s="21"/>
      <c r="Q1" s="21"/>
      <c r="R1" s="21"/>
      <c r="S1" s="21"/>
      <c r="T1" s="68"/>
    </row>
    <row r="2" spans="2:19" ht="45" customHeight="1" thickBot="1">
      <c r="B2" s="336" t="s">
        <v>53</v>
      </c>
      <c r="C2" s="337"/>
      <c r="D2" s="22" t="s">
        <v>192</v>
      </c>
      <c r="E2" s="78" t="str">
        <f>IF('予選ﾘｰｸﾞ順位'!B17="","",'予選ﾘｰｸﾞ順位'!B17)</f>
        <v>三木</v>
      </c>
      <c r="F2" s="51" t="str">
        <f>IF('予選ﾘｰｸﾞ順位'!C17="","",'予選ﾘｰｸﾞ順位'!C17)</f>
        <v>高松中央Ｂ</v>
      </c>
      <c r="G2" s="51" t="str">
        <f>IF('予選ﾘｰｸﾞ順位'!D17="","",'予選ﾘｰｸﾞ順位'!D17)</f>
        <v>玉名女子</v>
      </c>
      <c r="H2" s="51" t="str">
        <f>IF('予選ﾘｰｸﾞ順位'!E17="","",'予選ﾘｰｸﾞ順位'!E17)</f>
        <v>善通寺第一</v>
      </c>
      <c r="I2" s="79" t="str">
        <f>IF('予選ﾘｰｸﾞ順位'!F17="","",'予選ﾘｰｸﾞ順位'!F17)</f>
        <v>香芝</v>
      </c>
      <c r="J2" s="79" t="str">
        <f>IF('予選ﾘｰｸﾞ順位'!G17="","",'予選ﾘｰｸﾞ順位'!G17)</f>
        <v>富岡西</v>
      </c>
      <c r="K2" s="327" t="s">
        <v>7</v>
      </c>
      <c r="L2" s="328"/>
      <c r="M2" s="25" t="s">
        <v>8</v>
      </c>
      <c r="N2" s="26" t="s">
        <v>9</v>
      </c>
      <c r="O2" s="27" t="s">
        <v>10</v>
      </c>
      <c r="P2" s="27" t="s">
        <v>11</v>
      </c>
      <c r="Q2" s="27" t="s">
        <v>12</v>
      </c>
      <c r="R2" s="28" t="s">
        <v>13</v>
      </c>
      <c r="S2" s="48"/>
    </row>
    <row r="3" spans="2:20" ht="45" customHeight="1">
      <c r="B3" s="29" t="s">
        <v>92</v>
      </c>
      <c r="C3" s="338" t="str">
        <f>IF(E2="","",E2)</f>
        <v>三木</v>
      </c>
      <c r="D3" s="339"/>
      <c r="E3" s="30"/>
      <c r="F3" s="31"/>
      <c r="G3" s="31"/>
      <c r="H3" s="31"/>
      <c r="I3" s="70"/>
      <c r="J3" s="70"/>
      <c r="K3" s="329" t="str">
        <f aca="true" t="shared" si="0" ref="K3:K8">IF(SUM(N3:Q3)=0,"/",N3+P3&amp;"/"&amp;O3+Q3)</f>
        <v>/</v>
      </c>
      <c r="L3" s="330"/>
      <c r="M3" s="32">
        <f aca="true" t="shared" si="1" ref="M3:M8">IF(SUM(N3:Q3)=0,"",N3*2+O3+P3*2)</f>
      </c>
      <c r="N3" s="33">
        <f aca="true" t="shared" si="2" ref="N3:N8">IF(LEFT(J3,1)="3",1,0)+IF(LEFT(I3,1)="3",1,0)+IF(LEFT(H3,1)="3",1,0)+IF(LEFT(G3,1)="3",1,0)+IF(LEFT(F3,1)="3",1,0)+IF(LEFT(E3,1)="3",1,0)</f>
        <v>0</v>
      </c>
      <c r="O3" s="34">
        <f aca="true" t="shared" si="3" ref="O3:O8">IF(RIGHT(J3,1)="3",1,0)+IF(RIGHT(I3,1)="3",1,0)+IF(RIGHT(H3,1)="3",1,0)+IF(RIGHT(G3,1)="3",1,0)+IF(RIGHT(F3,1)="3",1,0)+IF(RIGHT(E3,1)="3",1,0)</f>
        <v>0</v>
      </c>
      <c r="P3" s="35">
        <f aca="true" t="shared" si="4" ref="P3:P8">IF(LEFT(J3,1)="W",1,0)+IF(LEFT(I3,1)="W",1,0)+IF(LEFT(H3,1)="W",1,0)+IF(LEFT(G3,1)="W",1,0)+IF(LEFT(F3,1)="W",1,0)+IF(LEFT(E3,1)="W",1,0)</f>
        <v>0</v>
      </c>
      <c r="Q3" s="35">
        <f aca="true" t="shared" si="5" ref="Q3:Q8">IF(LEFT(J3,1)="L",1,0)+IF(LEFT(I3,1)="L",1,0)+IF(LEFT(H3,1)="L",1,0)+IF(LEFT(G3,1)="L",1,0)+IF(LEFT(F3,1)="L",1,0)+IF(LEFT(E3,1)="L",1,0)</f>
        <v>0</v>
      </c>
      <c r="R3" s="36">
        <f>IF(SUM(N3:Q3)=0,"",RANK(M3,M3:M8,0))</f>
      </c>
      <c r="S3" s="233" t="str">
        <f aca="true" t="shared" si="6" ref="S3:S8">C3</f>
        <v>三木</v>
      </c>
      <c r="T3" s="69" t="str">
        <f>C3</f>
        <v>三木</v>
      </c>
    </row>
    <row r="4" spans="2:20" s="53" customFormat="1" ht="45" customHeight="1">
      <c r="B4" s="37" t="s">
        <v>93</v>
      </c>
      <c r="C4" s="321" t="str">
        <f>IF(F2="","",F2)</f>
        <v>高松中央Ｂ</v>
      </c>
      <c r="D4" s="322"/>
      <c r="E4" s="71" t="str">
        <f>IF(LEFT(F3,1)="W","L W/O",IF(LEFT(F3,1)="L","W W/O",IF(F3="-","-",RIGHT(F3,1)&amp;"-"&amp;LEFT(F3,1))))</f>
        <v>-</v>
      </c>
      <c r="F4" s="38"/>
      <c r="G4" s="39"/>
      <c r="H4" s="39"/>
      <c r="I4" s="72"/>
      <c r="J4" s="72"/>
      <c r="K4" s="331" t="str">
        <f t="shared" si="0"/>
        <v>/</v>
      </c>
      <c r="L4" s="332"/>
      <c r="M4" s="40">
        <f t="shared" si="1"/>
      </c>
      <c r="N4" s="33">
        <f t="shared" si="2"/>
        <v>0</v>
      </c>
      <c r="O4" s="34">
        <f t="shared" si="3"/>
        <v>0</v>
      </c>
      <c r="P4" s="35">
        <f t="shared" si="4"/>
        <v>0</v>
      </c>
      <c r="Q4" s="35">
        <f t="shared" si="5"/>
        <v>0</v>
      </c>
      <c r="R4" s="41">
        <f>IF(SUM(N4:Q4)=0,"",RANK(M4,M3:M8,0))</f>
      </c>
      <c r="S4" s="233" t="str">
        <f t="shared" si="6"/>
        <v>高松中央Ｂ</v>
      </c>
      <c r="T4" s="69" t="str">
        <f>C4</f>
        <v>高松中央Ｂ</v>
      </c>
    </row>
    <row r="5" spans="2:20" ht="45" customHeight="1">
      <c r="B5" s="37" t="s">
        <v>89</v>
      </c>
      <c r="C5" s="321" t="str">
        <f>IF(G2="","",G2)</f>
        <v>玉名女子</v>
      </c>
      <c r="D5" s="322"/>
      <c r="E5" s="71" t="str">
        <f>IF(LEFT(G3,1)="W","L W/O",IF(LEFT(G3,1)="L","W W/O",IF(G3="-","-",RIGHT(G3,1)&amp;"-"&amp;LEFT(G3,1))))</f>
        <v>-</v>
      </c>
      <c r="F5" s="73" t="str">
        <f>IF(LEFT(G4,1)="W","L W/O",IF(LEFT(G4,1)="L","W W/O",IF(G4="-","-",RIGHT(G4,1)&amp;"-"&amp;LEFT(G4,1))))</f>
        <v>-</v>
      </c>
      <c r="G5" s="38"/>
      <c r="H5" s="39"/>
      <c r="I5" s="72"/>
      <c r="J5" s="72"/>
      <c r="K5" s="331" t="str">
        <f t="shared" si="0"/>
        <v>/</v>
      </c>
      <c r="L5" s="332"/>
      <c r="M5" s="40">
        <f t="shared" si="1"/>
      </c>
      <c r="N5" s="33">
        <f t="shared" si="2"/>
        <v>0</v>
      </c>
      <c r="O5" s="34">
        <f t="shared" si="3"/>
        <v>0</v>
      </c>
      <c r="P5" s="35">
        <f t="shared" si="4"/>
        <v>0</v>
      </c>
      <c r="Q5" s="35">
        <f t="shared" si="5"/>
        <v>0</v>
      </c>
      <c r="R5" s="41">
        <f>IF(SUM(N5:Q5)=0,"",RANK(M5,M3:M8,0))</f>
      </c>
      <c r="S5" s="233" t="str">
        <f t="shared" si="6"/>
        <v>玉名女子</v>
      </c>
      <c r="T5" s="69" t="str">
        <f>C5</f>
        <v>玉名女子</v>
      </c>
    </row>
    <row r="6" spans="2:20" ht="45" customHeight="1">
      <c r="B6" s="37" t="s">
        <v>91</v>
      </c>
      <c r="C6" s="321" t="str">
        <f>IF(H2="","",H2)</f>
        <v>善通寺第一</v>
      </c>
      <c r="D6" s="322"/>
      <c r="E6" s="71" t="str">
        <f>IF(LEFT(H3,1)="W","L W/O",IF(LEFT(H3,1)="L","W W/O",IF(H3="-","-",RIGHT(H3,1)&amp;"-"&amp;LEFT(H3,1))))</f>
        <v>-</v>
      </c>
      <c r="F6" s="73" t="str">
        <f>IF(LEFT(H4,1)="W","L W/O",IF(LEFT(H4,1)="L","W W/O",IF(H4="-","-",RIGHT(H4,1)&amp;"-"&amp;LEFT(H4,1))))</f>
        <v>-</v>
      </c>
      <c r="G6" s="73" t="str">
        <f>IF(LEFT(H5,1)="W","L W/O",IF(LEFT(H5,1)="L","W W/O",IF(H5="-","-",RIGHT(H5,1)&amp;"-"&amp;LEFT(H5,1))))</f>
        <v>-</v>
      </c>
      <c r="H6" s="38"/>
      <c r="I6" s="72"/>
      <c r="J6" s="72"/>
      <c r="K6" s="331" t="str">
        <f t="shared" si="0"/>
        <v>/</v>
      </c>
      <c r="L6" s="332"/>
      <c r="M6" s="40">
        <f t="shared" si="1"/>
      </c>
      <c r="N6" s="33">
        <f t="shared" si="2"/>
        <v>0</v>
      </c>
      <c r="O6" s="34">
        <f t="shared" si="3"/>
        <v>0</v>
      </c>
      <c r="P6" s="35">
        <f t="shared" si="4"/>
        <v>0</v>
      </c>
      <c r="Q6" s="35">
        <f t="shared" si="5"/>
        <v>0</v>
      </c>
      <c r="R6" s="41">
        <f>IF(SUM(N6:Q6)=0,"",RANK(M6,M3:M8,0))</f>
      </c>
      <c r="S6" s="233" t="str">
        <f t="shared" si="6"/>
        <v>善通寺第一</v>
      </c>
      <c r="T6" s="69" t="str">
        <f>C6</f>
        <v>善通寺第一</v>
      </c>
    </row>
    <row r="7" spans="2:20" ht="45" customHeight="1">
      <c r="B7" s="37" t="s">
        <v>95</v>
      </c>
      <c r="C7" s="325" t="str">
        <f>IF(I2="","",I2)</f>
        <v>香芝</v>
      </c>
      <c r="D7" s="326"/>
      <c r="E7" s="81" t="str">
        <f>IF(LEFT(I3,1)="W","L W/O",IF(LEFT(I3,1)="L","W W/O",IF(I3="-","-",RIGHT(I3,1)&amp;"-"&amp;LEFT(I3,1))))</f>
        <v>-</v>
      </c>
      <c r="F7" s="82" t="str">
        <f>IF(LEFT(I4,1)="W","L W/O",IF(LEFT(I4,1)="L","W W/O",IF(I4="-","-",RIGHT(I4,1)&amp;"-"&amp;LEFT(I4,1))))</f>
        <v>-</v>
      </c>
      <c r="G7" s="82" t="str">
        <f>IF(LEFT(I5,1)="W","L W/O",IF(LEFT(I5,1)="L","W W/O",IF(I5="-","-",RIGHT(I5,1)&amp;"-"&amp;LEFT(I5,1))))</f>
        <v>-</v>
      </c>
      <c r="H7" s="82" t="str">
        <f>IF(LEFT(I6,1)="W","L W/O",IF(LEFT(I6,1)="L","W W/O",IF(I6="-","-",RIGHT(I6,1)&amp;"-"&amp;LEFT(I6,1))))</f>
        <v>-</v>
      </c>
      <c r="I7" s="83"/>
      <c r="J7" s="229"/>
      <c r="K7" s="333" t="str">
        <f t="shared" si="0"/>
        <v>/</v>
      </c>
      <c r="L7" s="334"/>
      <c r="M7" s="85">
        <f t="shared" si="1"/>
      </c>
      <c r="N7" s="86">
        <f t="shared" si="2"/>
        <v>0</v>
      </c>
      <c r="O7" s="66">
        <f t="shared" si="3"/>
        <v>0</v>
      </c>
      <c r="P7" s="87">
        <f t="shared" si="4"/>
        <v>0</v>
      </c>
      <c r="Q7" s="87">
        <f t="shared" si="5"/>
        <v>0</v>
      </c>
      <c r="R7" s="88">
        <f>IF(SUM(N7:Q7)=0,"",RANK(M7,M3:M8,0))</f>
      </c>
      <c r="S7" s="233" t="str">
        <f t="shared" si="6"/>
        <v>香芝</v>
      </c>
      <c r="T7" s="69" t="str">
        <f>C7</f>
        <v>香芝</v>
      </c>
    </row>
    <row r="8" spans="2:19" ht="45" customHeight="1" thickBot="1">
      <c r="B8" s="42" t="s">
        <v>96</v>
      </c>
      <c r="C8" s="323" t="str">
        <f>IF(J2="","",J2)</f>
        <v>富岡西</v>
      </c>
      <c r="D8" s="324"/>
      <c r="E8" s="74" t="str">
        <f>IF(LEFT(J3,1)="W","L W/O",IF(LEFT(J3,1)="L","W W/O",IF(J3="-","-",RIGHT(J3,1)&amp;"-"&amp;LEFT(J3,1))))</f>
        <v>-</v>
      </c>
      <c r="F8" s="74" t="str">
        <f>IF(LEFT(J4,1)="W","L W/O",IF(LEFT(J4,1)="L","W W/O",IF(J4="-","-",RIGHT(J4,1)&amp;"-"&amp;LEFT(J4,1))))</f>
        <v>-</v>
      </c>
      <c r="G8" s="75" t="str">
        <f>IF(LEFT(J5,1)="W","L W/O",IF(LEFT(J5,1)="L","W W/O",IF(J5="-","-",RIGHT(J5,1)&amp;"-"&amp;LEFT(J5,1))))</f>
        <v>-</v>
      </c>
      <c r="H8" s="75" t="str">
        <f>IF(LEFT(J6,1)="W","L W/O",IF(LEFT(J6,1)="L","W W/O",IF(J6="-","-",RIGHT(J6,1)&amp;"-"&amp;LEFT(J6,1))))</f>
        <v>-</v>
      </c>
      <c r="I8" s="75" t="str">
        <f>IF(LEFT(J7,1)="W","L W/O",IF(LEFT(J7,1)="L","W W/O",IF(J7="-","-",RIGHT(J7,1)&amp;"-"&amp;LEFT(J7,1))))</f>
        <v>-</v>
      </c>
      <c r="J8" s="90"/>
      <c r="K8" s="359" t="str">
        <f t="shared" si="0"/>
        <v>/</v>
      </c>
      <c r="L8" s="360"/>
      <c r="M8" s="43">
        <f t="shared" si="1"/>
      </c>
      <c r="N8" s="44">
        <f t="shared" si="2"/>
        <v>0</v>
      </c>
      <c r="O8" s="45">
        <f t="shared" si="3"/>
        <v>0</v>
      </c>
      <c r="P8" s="46">
        <f t="shared" si="4"/>
        <v>0</v>
      </c>
      <c r="Q8" s="46">
        <f t="shared" si="5"/>
        <v>0</v>
      </c>
      <c r="R8" s="47">
        <f>IF(SUM(N8:Q8)=0,"",RANK(M8,M3:M8,0))</f>
      </c>
      <c r="S8" s="233" t="str">
        <f t="shared" si="6"/>
        <v>富岡西</v>
      </c>
    </row>
    <row r="9" spans="2:20" ht="45" customHeight="1" thickBot="1">
      <c r="B9" s="100"/>
      <c r="C9" s="158"/>
      <c r="D9" s="158"/>
      <c r="E9" s="161"/>
      <c r="F9" s="161"/>
      <c r="G9" s="161"/>
      <c r="H9" s="161"/>
      <c r="I9" s="161"/>
      <c r="J9" s="161"/>
      <c r="K9" s="160"/>
      <c r="L9" s="160"/>
      <c r="M9" s="160"/>
      <c r="N9" s="160"/>
      <c r="O9" s="66"/>
      <c r="P9" s="66"/>
      <c r="Q9" s="66"/>
      <c r="R9" s="66"/>
      <c r="S9" s="160"/>
      <c r="T9" s="77"/>
    </row>
    <row r="10" spans="2:20" ht="45" customHeight="1" thickBot="1">
      <c r="B10" s="336" t="s">
        <v>54</v>
      </c>
      <c r="C10" s="337"/>
      <c r="D10" s="22" t="s">
        <v>193</v>
      </c>
      <c r="E10" s="51" t="str">
        <f>IF('予選ﾘｰｸﾞ順位'!H17="","",'予選ﾘｰｸﾞ順位'!H17)</f>
        <v>倉敷青陵</v>
      </c>
      <c r="F10" s="51" t="str">
        <f>IF('予選ﾘｰｸﾞ順位'!I17="","",'予選ﾘｰｸﾞ順位'!I17)</f>
        <v>高田商業</v>
      </c>
      <c r="G10" s="51" t="str">
        <f>IF('予選ﾘｰｸﾞ順位'!J17="","",'予選ﾘｰｸﾞ順位'!J17)</f>
        <v>合同Ａ</v>
      </c>
      <c r="H10" s="51" t="str">
        <f>IF('予選ﾘｰｸﾞ順位'!K17="","",'予選ﾘｰｸﾞ順位'!K17)</f>
        <v>高松西</v>
      </c>
      <c r="I10" s="51" t="str">
        <f>IF('予選ﾘｰｸﾞ順位'!L17="","",'予選ﾘｰｸﾞ順位'!L17)</f>
        <v>甲西</v>
      </c>
      <c r="J10" s="153" t="s">
        <v>7</v>
      </c>
      <c r="K10" s="25" t="s">
        <v>8</v>
      </c>
      <c r="L10" s="28" t="s">
        <v>13</v>
      </c>
      <c r="M10" s="48"/>
      <c r="N10" s="61" t="s">
        <v>9</v>
      </c>
      <c r="O10" s="61" t="s">
        <v>10</v>
      </c>
      <c r="P10" s="61" t="s">
        <v>11</v>
      </c>
      <c r="Q10" s="61" t="s">
        <v>12</v>
      </c>
      <c r="R10" s="48"/>
      <c r="S10" s="230"/>
      <c r="T10" s="21"/>
    </row>
    <row r="11" spans="2:20" ht="45" customHeight="1">
      <c r="B11" s="29" t="s">
        <v>86</v>
      </c>
      <c r="C11" s="338" t="str">
        <f>IF(E10="","",E10)</f>
        <v>倉敷青陵</v>
      </c>
      <c r="D11" s="339"/>
      <c r="E11" s="30"/>
      <c r="F11" s="31"/>
      <c r="G11" s="31"/>
      <c r="H11" s="31"/>
      <c r="I11" s="70"/>
      <c r="J11" s="154" t="str">
        <f>IF(SUM(N11:Q11)=0,"/",N11+P11&amp;"/"&amp;O11+Q11)</f>
        <v>/</v>
      </c>
      <c r="K11" s="32">
        <f>IF(SUM(N11:Q11)=0,"",N11*2+O11+P11*2)</f>
      </c>
      <c r="L11" s="36">
        <f>IF(SUM(N11:Q11)=0,"",RANK(K11,$K$11:$K$15,0))</f>
      </c>
      <c r="M11" s="164"/>
      <c r="N11" s="66">
        <f>IF(LEFT(I11,1)="3",1,0)+IF(LEFT(H11,1)="3",1,0)+IF(LEFT(G11,1)="3",1,0)+IF(LEFT(F11,1)="3",1,0)+IF(LEFT(E11,1)="3",1,0)</f>
        <v>0</v>
      </c>
      <c r="O11" s="66">
        <f>IF(RIGHT(I11,1)="3",1,0)+IF(RIGHT(H11,1)="3",1,0)+IF(RIGHT(G11,1)="3",1,0)+IF(RIGHT(F11,1)="3",1,0)+IF(RIGHT(E11,1)="3",1,0)</f>
        <v>0</v>
      </c>
      <c r="P11" s="66">
        <f>IF(LEFT(I11,1)="W",1,0)+IF(LEFT(H11,1)="W",1,0)+IF(LEFT(G11,1)="W",1,0)+IF(LEFT(F11,1)="W",1,0)+IF(LEFT(E11,1)="W",1,0)</f>
        <v>0</v>
      </c>
      <c r="Q11" s="66">
        <f>IF(LEFT(I11,1)="L",1,0)+IF(LEFT(H11,1)="L",1,0)+IF(LEFT(G11,1)="L",1,0)+IF(LEFT(F11,1)="L",1,0)+IF(LEFT(E11,1)="L",1,0)</f>
        <v>0</v>
      </c>
      <c r="R11" s="164"/>
      <c r="S11" s="230" t="str">
        <f>C11</f>
        <v>倉敷青陵</v>
      </c>
      <c r="T11" s="21"/>
    </row>
    <row r="12" spans="2:19" s="53" customFormat="1" ht="45" customHeight="1">
      <c r="B12" s="37" t="s">
        <v>87</v>
      </c>
      <c r="C12" s="321" t="str">
        <f>IF(F10="","",F10)</f>
        <v>高田商業</v>
      </c>
      <c r="D12" s="322"/>
      <c r="E12" s="71" t="str">
        <f>IF(LEFT(F11,1)="W","L W/O",IF(LEFT(F11,1)="L","W W/O",IF(F11="-","-",RIGHT(F11,1)&amp;"-"&amp;LEFT(F11,1))))</f>
        <v>-</v>
      </c>
      <c r="F12" s="38"/>
      <c r="G12" s="39"/>
      <c r="H12" s="39"/>
      <c r="I12" s="72"/>
      <c r="J12" s="151" t="str">
        <f>IF(SUM(N12:Q12)=0,"/",N12+P12&amp;"/"&amp;O12+Q12)</f>
        <v>/</v>
      </c>
      <c r="K12" s="40">
        <f>IF(SUM(N12:Q12)=0,"",N12*2+O12+P12*2)</f>
      </c>
      <c r="L12" s="41">
        <f>IF(SUM(N12:Q12)=0,"",RANK(K12,$K$11:$K$15,0))</f>
      </c>
      <c r="M12" s="164"/>
      <c r="N12" s="66">
        <f>IF(LEFT(I12,1)="3",1,0)+IF(LEFT(H12,1)="3",1,0)+IF(LEFT(G12,1)="3",1,0)+IF(LEFT(F12,1)="3",1,0)+IF(LEFT(E12,1)="3",1,0)</f>
        <v>0</v>
      </c>
      <c r="O12" s="66">
        <f>IF(RIGHT(I12,1)="3",1,0)+IF(RIGHT(H12,1)="3",1,0)+IF(RIGHT(G12,1)="3",1,0)+IF(RIGHT(F12,1)="3",1,0)+IF(RIGHT(E12,1)="3",1,0)</f>
        <v>0</v>
      </c>
      <c r="P12" s="66">
        <f>IF(LEFT(I12,1)="W",1,0)+IF(LEFT(H12,1)="W",1,0)+IF(LEFT(G12,1)="W",1,0)+IF(LEFT(F12,1)="W",1,0)+IF(LEFT(E12,1)="W",1,0)</f>
        <v>0</v>
      </c>
      <c r="Q12" s="66">
        <f>IF(LEFT(I12,1)="L",1,0)+IF(LEFT(H12,1)="L",1,0)+IF(LEFT(G12,1)="L",1,0)+IF(LEFT(F12,1)="L",1,0)+IF(LEFT(E12,1)="L",1,0)</f>
        <v>0</v>
      </c>
      <c r="R12" s="164"/>
      <c r="S12" s="230" t="str">
        <f>C12</f>
        <v>高田商業</v>
      </c>
    </row>
    <row r="13" spans="2:20" ht="45" customHeight="1">
      <c r="B13" s="37" t="s">
        <v>88</v>
      </c>
      <c r="C13" s="321" t="str">
        <f>IF(G10="","",G10)</f>
        <v>合同Ａ</v>
      </c>
      <c r="D13" s="322"/>
      <c r="E13" s="71" t="str">
        <f>IF(LEFT(G11,1)="W","L W/O",IF(LEFT(G11,1)="L","W W/O",IF(G11="-","-",RIGHT(G11,1)&amp;"-"&amp;LEFT(G11,1))))</f>
        <v>-</v>
      </c>
      <c r="F13" s="73" t="str">
        <f>IF(LEFT(G12,1)="W","L W/O",IF(LEFT(G12,1)="L","W W/O",IF(G12="-","-",RIGHT(G12,1)&amp;"-"&amp;LEFT(G12,1))))</f>
        <v>-</v>
      </c>
      <c r="G13" s="38"/>
      <c r="H13" s="39"/>
      <c r="I13" s="72"/>
      <c r="J13" s="151" t="str">
        <f>IF(SUM(N13:Q13)=0,"/",N13+P13&amp;"/"&amp;O13+Q13)</f>
        <v>/</v>
      </c>
      <c r="K13" s="40">
        <f>IF(SUM(N13:Q13)=0,"",N13*2+O13+P13*2)</f>
      </c>
      <c r="L13" s="41">
        <f>IF(SUM(N13:Q13)=0,"",RANK(K13,$K$11:$K$15,0))</f>
      </c>
      <c r="M13" s="164"/>
      <c r="N13" s="66">
        <f>IF(LEFT(I13,1)="3",1,0)+IF(LEFT(H13,1)="3",1,0)+IF(LEFT(G13,1)="3",1,0)+IF(LEFT(F13,1)="3",1,0)+IF(LEFT(E13,1)="3",1,0)</f>
        <v>0</v>
      </c>
      <c r="O13" s="66">
        <f>IF(RIGHT(I13,1)="3",1,0)+IF(RIGHT(H13,1)="3",1,0)+IF(RIGHT(G13,1)="3",1,0)+IF(RIGHT(F13,1)="3",1,0)+IF(RIGHT(E13,1)="3",1,0)</f>
        <v>0</v>
      </c>
      <c r="P13" s="66">
        <f>IF(LEFT(I13,1)="W",1,0)+IF(LEFT(H13,1)="W",1,0)+IF(LEFT(G13,1)="W",1,0)+IF(LEFT(F13,1)="W",1,0)+IF(LEFT(E13,1)="W",1,0)</f>
        <v>0</v>
      </c>
      <c r="Q13" s="66">
        <f>IF(LEFT(I13,1)="L",1,0)+IF(LEFT(H13,1)="L",1,0)+IF(LEFT(G13,1)="L",1,0)+IF(LEFT(F13,1)="L",1,0)+IF(LEFT(E13,1)="L",1,0)</f>
        <v>0</v>
      </c>
      <c r="R13" s="164"/>
      <c r="S13" s="230" t="str">
        <f>C13</f>
        <v>合同Ａ</v>
      </c>
      <c r="T13" s="21"/>
    </row>
    <row r="14" spans="2:20" ht="45" customHeight="1">
      <c r="B14" s="37" t="s">
        <v>90</v>
      </c>
      <c r="C14" s="321" t="str">
        <f>IF(H10="","",H10)</f>
        <v>高松西</v>
      </c>
      <c r="D14" s="322"/>
      <c r="E14" s="71" t="str">
        <f>IF(LEFT(H11,1)="W","L W/O",IF(LEFT(H11,1)="L","W W/O",IF(H11="-","-",RIGHT(H11,1)&amp;"-"&amp;LEFT(H11,1))))</f>
        <v>-</v>
      </c>
      <c r="F14" s="73" t="str">
        <f>IF(LEFT(H12,1)="W","L W/O",IF(LEFT(H12,1)="L","W W/O",IF(H12="-","-",RIGHT(H12,1)&amp;"-"&amp;LEFT(H12,1))))</f>
        <v>-</v>
      </c>
      <c r="G14" s="73" t="str">
        <f>IF(LEFT(H13,1)="W","L W/O",IF(LEFT(H13,1)="L","W W/O",IF(H13="-","-",RIGHT(H13,1)&amp;"-"&amp;LEFT(H13,1))))</f>
        <v>-</v>
      </c>
      <c r="H14" s="38"/>
      <c r="I14" s="72"/>
      <c r="J14" s="151" t="str">
        <f>IF(SUM(N14:Q14)=0,"/",N14+P14&amp;"/"&amp;O14+Q14)</f>
        <v>/</v>
      </c>
      <c r="K14" s="40">
        <f>IF(SUM(N14:Q14)=0,"",N14*2+O14+P14*2)</f>
      </c>
      <c r="L14" s="41">
        <f>IF(SUM(N14:Q14)=0,"",RANK(K14,$K$11:$K$15,0))</f>
      </c>
      <c r="M14" s="164"/>
      <c r="N14" s="66">
        <f>IF(LEFT(I14,1)="3",1,0)+IF(LEFT(H14,1)="3",1,0)+IF(LEFT(G14,1)="3",1,0)+IF(LEFT(F14,1)="3",1,0)+IF(LEFT(E14,1)="3",1,0)</f>
        <v>0</v>
      </c>
      <c r="O14" s="66">
        <f>IF(RIGHT(I14,1)="3",1,0)+IF(RIGHT(H14,1)="3",1,0)+IF(RIGHT(G14,1)="3",1,0)+IF(RIGHT(F14,1)="3",1,0)+IF(RIGHT(E14,1)="3",1,0)</f>
        <v>0</v>
      </c>
      <c r="P14" s="66">
        <f>IF(LEFT(I14,1)="W",1,0)+IF(LEFT(H14,1)="W",1,0)+IF(LEFT(G14,1)="W",1,0)+IF(LEFT(F14,1)="W",1,0)+IF(LEFT(E14,1)="W",1,0)</f>
        <v>0</v>
      </c>
      <c r="Q14" s="66">
        <f>IF(LEFT(I14,1)="L",1,0)+IF(LEFT(H14,1)="L",1,0)+IF(LEFT(G14,1)="L",1,0)+IF(LEFT(F14,1)="L",1,0)+IF(LEFT(E14,1)="L",1,0)</f>
        <v>0</v>
      </c>
      <c r="R14" s="164"/>
      <c r="S14" s="230" t="str">
        <f>C14</f>
        <v>高松西</v>
      </c>
      <c r="T14" s="21"/>
    </row>
    <row r="15" spans="2:20" ht="45" customHeight="1" thickBot="1">
      <c r="B15" s="42" t="s">
        <v>94</v>
      </c>
      <c r="C15" s="323" t="str">
        <f>IF(I10="","",I10)</f>
        <v>甲西</v>
      </c>
      <c r="D15" s="324"/>
      <c r="E15" s="74" t="str">
        <f>IF(LEFT(I11,1)="W","L W/O",IF(LEFT(I11,1)="L","W W/O",IF(I11="-","-",RIGHT(I11,1)&amp;"-"&amp;LEFT(I11,1))))</f>
        <v>-</v>
      </c>
      <c r="F15" s="75" t="str">
        <f>IF(LEFT(I12,1)="W","L W/O",IF(LEFT(I12,1)="L","W W/O",IF(I12="-","-",RIGHT(I12,1)&amp;"-"&amp;LEFT(I12,1))))</f>
        <v>-</v>
      </c>
      <c r="G15" s="75" t="str">
        <f>IF(LEFT(I13,1)="W","L W/O",IF(LEFT(I13,1)="L","W W/O",IF(I13="-","-",RIGHT(I13,1)&amp;"-"&amp;LEFT(I13,1))))</f>
        <v>-</v>
      </c>
      <c r="H15" s="75" t="str">
        <f>IF(LEFT(I14,1)="W","L W/O",IF(LEFT(I14,1)="L","W W/O",IF(I14="-","-",RIGHT(I14,1)&amp;"-"&amp;LEFT(I14,1))))</f>
        <v>-</v>
      </c>
      <c r="I15" s="76"/>
      <c r="J15" s="152" t="str">
        <f>IF(SUM(N15:Q15)=0,"/",N15+P15&amp;"/"&amp;O15+Q15)</f>
        <v>/</v>
      </c>
      <c r="K15" s="43">
        <f>IF(SUM(N15:Q15)=0,"",N15*2+O15+P15*2)</f>
      </c>
      <c r="L15" s="47">
        <f>IF(SUM(N15:Q15)=0,"",RANK(K15,$K$11:$K$15,0))</f>
      </c>
      <c r="M15" s="164"/>
      <c r="N15" s="66">
        <f>IF(LEFT(I15,1)="3",1,0)+IF(LEFT(H15,1)="3",1,0)+IF(LEFT(G15,1)="3",1,0)+IF(LEFT(F15,1)="3",1,0)+IF(LEFT(E15,1)="3",1,0)</f>
        <v>0</v>
      </c>
      <c r="O15" s="66">
        <f>IF(RIGHT(I15,1)="3",1,0)+IF(RIGHT(H15,1)="3",1,0)+IF(RIGHT(G15,1)="3",1,0)+IF(RIGHT(F15,1)="3",1,0)+IF(RIGHT(E15,1)="3",1,0)</f>
        <v>0</v>
      </c>
      <c r="P15" s="66">
        <f>IF(LEFT(I15,1)="W",1,0)+IF(LEFT(H15,1)="W",1,0)+IF(LEFT(G15,1)="W",1,0)+IF(LEFT(F15,1)="W",1,0)+IF(LEFT(E15,1)="W",1,0)</f>
        <v>0</v>
      </c>
      <c r="Q15" s="66">
        <f>IF(LEFT(I15,1)="L",1,0)+IF(LEFT(H15,1)="L",1,0)+IF(LEFT(G15,1)="L",1,0)+IF(LEFT(F15,1)="L",1,0)+IF(LEFT(E15,1)="L",1,0)</f>
        <v>0</v>
      </c>
      <c r="R15" s="164"/>
      <c r="S15" s="230" t="str">
        <f>C15</f>
        <v>甲西</v>
      </c>
      <c r="T15" s="21"/>
    </row>
    <row r="16" spans="2:20" ht="45" customHeight="1" thickBot="1">
      <c r="B16" s="101"/>
      <c r="C16" s="113"/>
      <c r="D16" s="113"/>
      <c r="E16" s="165"/>
      <c r="F16" s="165"/>
      <c r="G16" s="165"/>
      <c r="H16" s="165"/>
      <c r="I16" s="65"/>
      <c r="J16" s="65"/>
      <c r="K16" s="159"/>
      <c r="L16" s="164"/>
      <c r="M16" s="164"/>
      <c r="N16" s="164"/>
      <c r="O16" s="177"/>
      <c r="P16" s="177"/>
      <c r="Q16" s="177"/>
      <c r="R16" s="177"/>
      <c r="S16" s="164"/>
      <c r="T16" s="48"/>
    </row>
    <row r="17" spans="2:7" s="48" customFormat="1" ht="45" customHeight="1" thickBot="1">
      <c r="B17" s="182"/>
      <c r="C17" s="383" t="s">
        <v>36</v>
      </c>
      <c r="D17" s="384"/>
      <c r="E17" s="441" t="s">
        <v>37</v>
      </c>
      <c r="F17" s="442"/>
      <c r="G17" s="178"/>
    </row>
    <row r="18" spans="2:7" s="48" customFormat="1" ht="45" customHeight="1">
      <c r="B18" s="254">
        <v>1</v>
      </c>
      <c r="C18" s="353">
        <f aca="true" t="shared" si="7" ref="C18:C23">IF(ISERROR(VLOOKUP($B18,$R$3:$S$8,2,FALSE))=TRUE,"",VLOOKUP($B18,$R$3:$S$8,2,FALSE))</f>
      </c>
      <c r="D18" s="353"/>
      <c r="E18" s="354">
        <f>IF(ISERROR(VLOOKUP($B18,$L$11:$S$15,8,FALSE))=TRUE,"",VLOOKUP($B18,$L$11:$S$15,8,FALSE))</f>
      </c>
      <c r="F18" s="356"/>
      <c r="G18" s="179"/>
    </row>
    <row r="19" spans="2:7" s="48" customFormat="1" ht="45" customHeight="1">
      <c r="B19" s="255">
        <v>2</v>
      </c>
      <c r="C19" s="344">
        <f t="shared" si="7"/>
      </c>
      <c r="D19" s="344"/>
      <c r="E19" s="374">
        <f>IF(ISERROR(VLOOKUP($B19,$L$11:$S$15,8,FALSE))=TRUE,"",VLOOKUP($B19,$L$11:$S$15,8,FALSE))</f>
      </c>
      <c r="F19" s="376"/>
      <c r="G19" s="179"/>
    </row>
    <row r="20" spans="2:7" s="48" customFormat="1" ht="45" customHeight="1">
      <c r="B20" s="256">
        <v>3</v>
      </c>
      <c r="C20" s="396">
        <f t="shared" si="7"/>
      </c>
      <c r="D20" s="396"/>
      <c r="E20" s="371">
        <f>IF(ISERROR(VLOOKUP($B20,$L$11:$S$15,8,FALSE))=TRUE,"",VLOOKUP($B20,$L$11:$S$15,8,FALSE))</f>
      </c>
      <c r="F20" s="373"/>
      <c r="G20" s="175"/>
    </row>
    <row r="21" spans="2:7" s="48" customFormat="1" ht="45" customHeight="1">
      <c r="B21" s="258">
        <v>4</v>
      </c>
      <c r="C21" s="362">
        <f t="shared" si="7"/>
      </c>
      <c r="D21" s="362"/>
      <c r="E21" s="380">
        <f>IF(ISERROR(VLOOKUP($B21,$L$11:$S$15,8,FALSE))=TRUE,"",VLOOKUP($B21,$L$11:$S$15,8,FALSE))</f>
      </c>
      <c r="F21" s="382"/>
      <c r="G21" s="175"/>
    </row>
    <row r="22" spans="2:7" s="48" customFormat="1" ht="45" customHeight="1" thickBot="1">
      <c r="B22" s="255">
        <v>5</v>
      </c>
      <c r="C22" s="344">
        <f t="shared" si="7"/>
      </c>
      <c r="D22" s="344"/>
      <c r="E22" s="347">
        <f>IF(ISERROR(VLOOKUP($B22,$L$11:$S$15,8,FALSE))=TRUE,"",VLOOKUP($B22,$L$11:$S$15,8,FALSE))</f>
      </c>
      <c r="F22" s="358"/>
      <c r="G22" s="175"/>
    </row>
    <row r="23" spans="2:6" s="48" customFormat="1" ht="45" customHeight="1" thickBot="1">
      <c r="B23" s="257">
        <v>6</v>
      </c>
      <c r="C23" s="416">
        <f t="shared" si="7"/>
      </c>
      <c r="D23" s="417"/>
      <c r="E23" s="98"/>
      <c r="F23" s="98"/>
    </row>
  </sheetData>
  <sheetProtection/>
  <mergeCells count="35">
    <mergeCell ref="C23:D23"/>
    <mergeCell ref="E17:F17"/>
    <mergeCell ref="E18:F18"/>
    <mergeCell ref="E19:F19"/>
    <mergeCell ref="E20:F20"/>
    <mergeCell ref="E21:F21"/>
    <mergeCell ref="E22:F22"/>
    <mergeCell ref="C17:D17"/>
    <mergeCell ref="C18:D18"/>
    <mergeCell ref="C21:D21"/>
    <mergeCell ref="K8:L8"/>
    <mergeCell ref="K2:L2"/>
    <mergeCell ref="K3:L3"/>
    <mergeCell ref="K4:L4"/>
    <mergeCell ref="K5:L5"/>
    <mergeCell ref="K6:L6"/>
    <mergeCell ref="K7:L7"/>
    <mergeCell ref="C15:D15"/>
    <mergeCell ref="C3:D3"/>
    <mergeCell ref="B10:C10"/>
    <mergeCell ref="C11:D11"/>
    <mergeCell ref="C12:D12"/>
    <mergeCell ref="C4:D4"/>
    <mergeCell ref="C7:D7"/>
    <mergeCell ref="C8:D8"/>
    <mergeCell ref="C22:D22"/>
    <mergeCell ref="C19:D19"/>
    <mergeCell ref="C20:D20"/>
    <mergeCell ref="B1:C1"/>
    <mergeCell ref="D1:E1"/>
    <mergeCell ref="B2:C2"/>
    <mergeCell ref="C14:D14"/>
    <mergeCell ref="C5:D5"/>
    <mergeCell ref="C6:D6"/>
    <mergeCell ref="C13:D13"/>
  </mergeCells>
  <conditionalFormatting sqref="G24:G27 E24:E27">
    <cfRule type="expression" priority="1" dxfId="13" stopIfTrue="1">
      <formula>ISERROR(E24)=TRUE</formula>
    </cfRule>
  </conditionalFormatting>
  <dataValidations count="1">
    <dataValidation allowBlank="1" showInputMessage="1" showErrorMessage="1" imeMode="off" sqref="K16 J7 I4:J6 I12:I14 H13 G12:H12 F11:I11 F3:J3 H5 G4:H4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5" r:id="rId2"/>
  <headerFooter alignWithMargins="0">
    <oddFooter>&amp;C&amp;"ＭＳ 明朝,標準"－24－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B2:I35"/>
  <sheetViews>
    <sheetView view="pageBreakPreview" zoomScale="60" workbookViewId="0" topLeftCell="A1">
      <selection activeCell="J7" sqref="J7:K7"/>
    </sheetView>
  </sheetViews>
  <sheetFormatPr defaultColWidth="9.00390625" defaultRowHeight="13.5"/>
  <sheetData>
    <row r="2" spans="2:3" ht="22.5">
      <c r="B2" s="271" t="s">
        <v>127</v>
      </c>
      <c r="C2" s="272"/>
    </row>
    <row r="3" ht="12.75" thickBot="1">
      <c r="B3" s="266"/>
    </row>
    <row r="4" spans="2:9" ht="19.5" customHeight="1" thickBot="1">
      <c r="B4" s="350" t="s">
        <v>14</v>
      </c>
      <c r="C4" s="351"/>
      <c r="D4" s="55" t="s">
        <v>15</v>
      </c>
      <c r="E4" s="56" t="s">
        <v>16</v>
      </c>
      <c r="F4" s="56" t="s">
        <v>17</v>
      </c>
      <c r="G4" s="56" t="s">
        <v>18</v>
      </c>
      <c r="H4" s="240" t="s">
        <v>19</v>
      </c>
      <c r="I4" s="244" t="s">
        <v>112</v>
      </c>
    </row>
    <row r="5" spans="2:9" ht="30" customHeight="1">
      <c r="B5" s="367" t="s">
        <v>194</v>
      </c>
      <c r="C5" s="368"/>
      <c r="D5" s="58" t="s">
        <v>97</v>
      </c>
      <c r="E5" s="59" t="s">
        <v>98</v>
      </c>
      <c r="F5" s="59" t="s">
        <v>99</v>
      </c>
      <c r="G5" s="59" t="s">
        <v>100</v>
      </c>
      <c r="H5" s="241" t="s">
        <v>101</v>
      </c>
      <c r="I5" s="60" t="s">
        <v>102</v>
      </c>
    </row>
    <row r="6" spans="2:9" ht="30" customHeight="1" thickBot="1">
      <c r="B6" s="369" t="s">
        <v>195</v>
      </c>
      <c r="C6" s="370"/>
      <c r="D6" s="92" t="s">
        <v>103</v>
      </c>
      <c r="E6" s="95" t="s">
        <v>104</v>
      </c>
      <c r="F6" s="93" t="s">
        <v>105</v>
      </c>
      <c r="G6" s="95" t="s">
        <v>106</v>
      </c>
      <c r="H6" s="242" t="s">
        <v>107</v>
      </c>
      <c r="I6" s="96" t="s">
        <v>108</v>
      </c>
    </row>
    <row r="7" spans="2:9" ht="30" customHeight="1" thickBot="1">
      <c r="B7" s="397" t="s">
        <v>196</v>
      </c>
      <c r="C7" s="398"/>
      <c r="D7" s="263" t="s">
        <v>121</v>
      </c>
      <c r="E7" s="264" t="s">
        <v>122</v>
      </c>
      <c r="F7" s="265" t="s">
        <v>123</v>
      </c>
      <c r="G7" s="264" t="s">
        <v>124</v>
      </c>
      <c r="H7" s="265" t="s">
        <v>125</v>
      </c>
      <c r="I7" s="264" t="s">
        <v>126</v>
      </c>
    </row>
    <row r="8" spans="2:9" ht="30" customHeight="1">
      <c r="B8" s="369" t="s">
        <v>197</v>
      </c>
      <c r="C8" s="370"/>
      <c r="D8" s="211" t="s">
        <v>97</v>
      </c>
      <c r="E8" s="245" t="s">
        <v>102</v>
      </c>
      <c r="F8" s="247" t="s">
        <v>100</v>
      </c>
      <c r="G8" s="245" t="s">
        <v>105</v>
      </c>
      <c r="H8" s="248" t="s">
        <v>107</v>
      </c>
      <c r="I8" s="246" t="s">
        <v>109</v>
      </c>
    </row>
    <row r="9" spans="2:9" ht="30" customHeight="1" thickBot="1">
      <c r="B9" s="365" t="s">
        <v>198</v>
      </c>
      <c r="C9" s="366"/>
      <c r="D9" s="62" t="s">
        <v>103</v>
      </c>
      <c r="E9" s="63" t="s">
        <v>104</v>
      </c>
      <c r="F9" s="63" t="s">
        <v>106</v>
      </c>
      <c r="G9" s="63" t="s">
        <v>110</v>
      </c>
      <c r="H9" s="243" t="s">
        <v>111</v>
      </c>
      <c r="I9" s="64" t="s">
        <v>108</v>
      </c>
    </row>
    <row r="10" ht="30" customHeight="1"/>
    <row r="11" ht="30" customHeight="1" thickBot="1">
      <c r="B11" s="271" t="s">
        <v>128</v>
      </c>
    </row>
    <row r="12" spans="2:8" ht="30" customHeight="1" thickBot="1">
      <c r="B12" s="407" t="s">
        <v>14</v>
      </c>
      <c r="C12" s="408"/>
      <c r="D12" s="55" t="s">
        <v>15</v>
      </c>
      <c r="E12" s="56" t="s">
        <v>16</v>
      </c>
      <c r="F12" s="56" t="s">
        <v>17</v>
      </c>
      <c r="G12" s="56" t="s">
        <v>18</v>
      </c>
      <c r="H12" s="57" t="s">
        <v>19</v>
      </c>
    </row>
    <row r="13" spans="2:8" ht="30" customHeight="1">
      <c r="B13" s="418" t="s">
        <v>201</v>
      </c>
      <c r="C13" s="419"/>
      <c r="D13" s="251" t="s">
        <v>103</v>
      </c>
      <c r="E13" s="252" t="s">
        <v>98</v>
      </c>
      <c r="F13" s="252" t="s">
        <v>99</v>
      </c>
      <c r="G13" s="252" t="s">
        <v>100</v>
      </c>
      <c r="H13" s="253" t="s">
        <v>101</v>
      </c>
    </row>
    <row r="14" spans="2:8" ht="30" customHeight="1" thickBot="1">
      <c r="B14" s="422" t="s">
        <v>202</v>
      </c>
      <c r="C14" s="422"/>
      <c r="D14" s="249" t="s">
        <v>109</v>
      </c>
      <c r="E14" s="63" t="s">
        <v>102</v>
      </c>
      <c r="F14" s="63" t="s">
        <v>110</v>
      </c>
      <c r="G14" s="63" t="s">
        <v>106</v>
      </c>
      <c r="H14" s="64" t="s">
        <v>111</v>
      </c>
    </row>
    <row r="15" ht="30" customHeight="1" thickBot="1">
      <c r="B15" s="271" t="s">
        <v>129</v>
      </c>
    </row>
    <row r="16" spans="2:8" ht="30" customHeight="1" thickBot="1">
      <c r="B16" s="407" t="s">
        <v>14</v>
      </c>
      <c r="C16" s="408"/>
      <c r="D16" s="55" t="s">
        <v>15</v>
      </c>
      <c r="E16" s="56" t="s">
        <v>16</v>
      </c>
      <c r="F16" s="56" t="s">
        <v>17</v>
      </c>
      <c r="G16" s="56" t="s">
        <v>18</v>
      </c>
      <c r="H16" s="57" t="s">
        <v>19</v>
      </c>
    </row>
    <row r="17" spans="2:8" ht="30" customHeight="1">
      <c r="B17" s="418" t="s">
        <v>203</v>
      </c>
      <c r="C17" s="419"/>
      <c r="D17" s="251" t="s">
        <v>103</v>
      </c>
      <c r="E17" s="252" t="s">
        <v>98</v>
      </c>
      <c r="F17" s="252" t="s">
        <v>99</v>
      </c>
      <c r="G17" s="252" t="s">
        <v>100</v>
      </c>
      <c r="H17" s="253" t="s">
        <v>101</v>
      </c>
    </row>
    <row r="18" spans="2:8" ht="30" customHeight="1" thickBot="1">
      <c r="B18" s="422" t="s">
        <v>204</v>
      </c>
      <c r="C18" s="422"/>
      <c r="D18" s="249" t="s">
        <v>109</v>
      </c>
      <c r="E18" s="63" t="s">
        <v>102</v>
      </c>
      <c r="F18" s="63" t="s">
        <v>110</v>
      </c>
      <c r="G18" s="63" t="s">
        <v>106</v>
      </c>
      <c r="H18" s="64" t="s">
        <v>111</v>
      </c>
    </row>
    <row r="20" ht="14.25">
      <c r="F20" s="269"/>
    </row>
    <row r="35" spans="5:6" ht="14.25">
      <c r="E35" s="270" t="s">
        <v>205</v>
      </c>
      <c r="F35" s="270"/>
    </row>
  </sheetData>
  <sheetProtection/>
  <mergeCells count="12">
    <mergeCell ref="B16:C16"/>
    <mergeCell ref="B17:C17"/>
    <mergeCell ref="B18:C18"/>
    <mergeCell ref="B12:C12"/>
    <mergeCell ref="B13:C13"/>
    <mergeCell ref="B14:C14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V24"/>
  <sheetViews>
    <sheetView tabSelected="1" view="pageBreakPreview" zoomScale="60" zoomScaleNormal="80" workbookViewId="0" topLeftCell="A1">
      <selection activeCell="J7" sqref="J7:L7"/>
    </sheetView>
  </sheetViews>
  <sheetFormatPr defaultColWidth="9.00390625" defaultRowHeight="44.25" customHeight="1"/>
  <cols>
    <col min="1" max="1" width="5.50390625" style="21" customWidth="1"/>
    <col min="2" max="3" width="4.625" style="21" customWidth="1"/>
    <col min="4" max="11" width="10.625" style="21" customWidth="1"/>
    <col min="12" max="12" width="5.625" style="21" customWidth="1"/>
    <col min="13" max="13" width="5.50390625" style="21" customWidth="1"/>
    <col min="14" max="14" width="5.50390625" style="21" hidden="1" customWidth="1"/>
    <col min="15" max="17" width="5.625" style="21" hidden="1" customWidth="1"/>
    <col min="18" max="19" width="5.625" style="21" customWidth="1"/>
    <col min="20" max="20" width="8.625" style="69" customWidth="1"/>
    <col min="21" max="22" width="2.875" style="21" customWidth="1"/>
    <col min="23" max="16384" width="9.00390625" style="21" customWidth="1"/>
  </cols>
  <sheetData>
    <row r="1" spans="2:20" s="1" customFormat="1" ht="44.25" customHeight="1" thickBot="1">
      <c r="B1" s="335" t="s">
        <v>4</v>
      </c>
      <c r="C1" s="335"/>
      <c r="D1" s="335" t="s">
        <v>5</v>
      </c>
      <c r="E1" s="335"/>
      <c r="F1" s="19" t="s">
        <v>24</v>
      </c>
      <c r="G1" s="276"/>
      <c r="H1" s="20"/>
      <c r="I1" s="20"/>
      <c r="J1" s="20"/>
      <c r="K1" s="20"/>
      <c r="L1" s="20"/>
      <c r="M1" s="20"/>
      <c r="N1" s="20"/>
      <c r="O1" s="21"/>
      <c r="P1" s="21"/>
      <c r="Q1" s="21"/>
      <c r="R1" s="21"/>
      <c r="S1" s="21"/>
      <c r="T1" s="68"/>
    </row>
    <row r="2" spans="2:18" ht="44.25" customHeight="1" thickBot="1">
      <c r="B2" s="336" t="s">
        <v>52</v>
      </c>
      <c r="C2" s="337"/>
      <c r="D2" s="22" t="s">
        <v>199</v>
      </c>
      <c r="E2" s="23" t="str">
        <f>IF('予選ﾘｰｸﾞ順位'!B18="","",'予選ﾘｰｸﾞ順位'!B18)</f>
        <v>和歌山商業</v>
      </c>
      <c r="F2" s="24" t="str">
        <f>IF('予選ﾘｰｸﾞ順位'!C18="","",'予選ﾘｰｸﾞ順位'!C18)</f>
        <v>中村</v>
      </c>
      <c r="G2" s="24" t="str">
        <f>IF('予選ﾘｰｸﾞ順位'!D18="","",'予選ﾘｰｸﾞ順位'!D18)</f>
        <v>岡山東商業Ｂ</v>
      </c>
      <c r="H2" s="24" t="str">
        <f>IF('予選ﾘｰｸﾞ順位'!E18="","",'予選ﾘｰｸﾞ順位'!E18)</f>
        <v>合同C</v>
      </c>
      <c r="I2" s="24" t="str">
        <f>IF('予選ﾘｰｸﾞ順位'!F18="","",'予選ﾘｰｸﾞ順位'!F18)</f>
        <v>伊予農業Ｂ</v>
      </c>
      <c r="J2" s="24" t="str">
        <f>IF('予選ﾘｰｸﾞ順位'!G18="","",'予選ﾘｰｸﾞ順位'!G18)</f>
        <v>平城</v>
      </c>
      <c r="K2" s="327" t="s">
        <v>7</v>
      </c>
      <c r="L2" s="328"/>
      <c r="M2" s="25" t="s">
        <v>8</v>
      </c>
      <c r="N2" s="26" t="s">
        <v>9</v>
      </c>
      <c r="O2" s="27" t="s">
        <v>10</v>
      </c>
      <c r="P2" s="27" t="s">
        <v>11</v>
      </c>
      <c r="Q2" s="27" t="s">
        <v>12</v>
      </c>
      <c r="R2" s="28" t="s">
        <v>13</v>
      </c>
    </row>
    <row r="3" spans="2:20" ht="44.25" customHeight="1">
      <c r="B3" s="29" t="s">
        <v>92</v>
      </c>
      <c r="C3" s="447" t="str">
        <f>IF(E2="","",E2)</f>
        <v>和歌山商業</v>
      </c>
      <c r="D3" s="448"/>
      <c r="E3" s="30"/>
      <c r="F3" s="31"/>
      <c r="G3" s="31"/>
      <c r="H3" s="31"/>
      <c r="I3" s="31"/>
      <c r="J3" s="31"/>
      <c r="K3" s="329" t="str">
        <f aca="true" t="shared" si="0" ref="K3:K8">IF(SUM(N3:Q3)=0,"/",N3+P3&amp;"/"&amp;O3+Q3)</f>
        <v>/</v>
      </c>
      <c r="L3" s="330"/>
      <c r="M3" s="32">
        <f aca="true" t="shared" si="1" ref="M3:M8">IF(SUM(N3:Q3)=0,"",N3*2+O3+P3*2)</f>
      </c>
      <c r="N3" s="33">
        <f aca="true" t="shared" si="2" ref="N3:N8">IF(LEFT(J3,1)="3",1,0)+IF(LEFT(I3,1)="3",1,0)+IF(LEFT(H3,1)="3",1,0)+IF(LEFT(G3,1)="3",1,0)+IF(LEFT(F3,1)="3",1,0)+IF(LEFT(E3,1)="3",1,0)</f>
        <v>0</v>
      </c>
      <c r="O3" s="34">
        <f aca="true" t="shared" si="3" ref="O3:O8">IF(RIGHT(J3,1)="3",1,0)+IF(RIGHT(I3,1)="3",1,0)+IF(RIGHT(H3,1)="3",1,0)+IF(RIGHT(G3,1)="3",1,0)+IF(RIGHT(F3,1)="3",1,0)+IF(RIGHT(E3,1)="3",1,0)</f>
        <v>0</v>
      </c>
      <c r="P3" s="35">
        <f aca="true" t="shared" si="4" ref="P3:P8">IF(LEFT(J3,1)="W",1,0)+IF(LEFT(I3,1)="W",1,0)+IF(LEFT(H3,1)="W",1,0)+IF(LEFT(G3,1)="W",1,0)+IF(LEFT(F3,1)="W",1,0)+IF(LEFT(E3,1)="W",1,0)</f>
        <v>0</v>
      </c>
      <c r="Q3" s="35">
        <f aca="true" t="shared" si="5" ref="Q3:Q8">IF(LEFT(J3,1)="L",1,0)+IF(LEFT(I3,1)="L",1,0)+IF(LEFT(H3,1)="L",1,0)+IF(LEFT(G3,1)="L",1,0)+IF(LEFT(F3,1)="L",1,0)+IF(LEFT(E3,1)="L",1,0)</f>
        <v>0</v>
      </c>
      <c r="R3" s="36">
        <f>IF(SUM(N3:Q3)=0,"",RANK(M3,M3:M8,0))</f>
      </c>
      <c r="S3" s="21" t="str">
        <f aca="true" t="shared" si="6" ref="S3:S8">C3</f>
        <v>和歌山商業</v>
      </c>
      <c r="T3" s="69" t="str">
        <f aca="true" t="shared" si="7" ref="T3:T8">C3</f>
        <v>和歌山商業</v>
      </c>
    </row>
    <row r="4" spans="2:20" s="53" customFormat="1" ht="44.25" customHeight="1">
      <c r="B4" s="37" t="s">
        <v>93</v>
      </c>
      <c r="C4" s="321" t="str">
        <f>IF(F2="","",F2)</f>
        <v>中村</v>
      </c>
      <c r="D4" s="322"/>
      <c r="E4" s="71" t="str">
        <f>IF(LEFT(F3,1)="W","L W/O",IF(LEFT(F3,1)="L","W W/O",IF(F3="-","-",RIGHT(F3,1)&amp;"-"&amp;LEFT(F3,1))))</f>
        <v>-</v>
      </c>
      <c r="F4" s="38"/>
      <c r="G4" s="39"/>
      <c r="H4" s="39"/>
      <c r="I4" s="39"/>
      <c r="J4" s="39"/>
      <c r="K4" s="331" t="str">
        <f t="shared" si="0"/>
        <v>/</v>
      </c>
      <c r="L4" s="332"/>
      <c r="M4" s="40">
        <f t="shared" si="1"/>
      </c>
      <c r="N4" s="33">
        <f t="shared" si="2"/>
        <v>0</v>
      </c>
      <c r="O4" s="34">
        <f t="shared" si="3"/>
        <v>0</v>
      </c>
      <c r="P4" s="35">
        <f t="shared" si="4"/>
        <v>0</v>
      </c>
      <c r="Q4" s="35">
        <f t="shared" si="5"/>
        <v>0</v>
      </c>
      <c r="R4" s="41">
        <f>IF(SUM(N4:Q4)=0,"",RANK(M4,M3:M8,0))</f>
      </c>
      <c r="S4" s="21" t="str">
        <f t="shared" si="6"/>
        <v>中村</v>
      </c>
      <c r="T4" s="69" t="str">
        <f t="shared" si="7"/>
        <v>中村</v>
      </c>
    </row>
    <row r="5" spans="2:20" ht="44.25" customHeight="1">
      <c r="B5" s="37" t="s">
        <v>89</v>
      </c>
      <c r="C5" s="321" t="str">
        <f>IF(G2="","",G2)</f>
        <v>岡山東商業Ｂ</v>
      </c>
      <c r="D5" s="322"/>
      <c r="E5" s="71" t="str">
        <f>IF(LEFT(G3,1)="W","L W/O",IF(LEFT(G3,1)="L","W W/O",IF(G3="-","-",RIGHT(G3,1)&amp;"-"&amp;LEFT(G3,1))))</f>
        <v>-</v>
      </c>
      <c r="F5" s="73" t="str">
        <f>IF(LEFT(G4,1)="W","L W/O",IF(LEFT(G4,1)="L","W W/O",IF(G4="-","-",RIGHT(G4,1)&amp;"-"&amp;LEFT(G4,1))))</f>
        <v>-</v>
      </c>
      <c r="G5" s="38"/>
      <c r="H5" s="39"/>
      <c r="I5" s="39"/>
      <c r="J5" s="39"/>
      <c r="K5" s="331" t="str">
        <f t="shared" si="0"/>
        <v>/</v>
      </c>
      <c r="L5" s="332"/>
      <c r="M5" s="40">
        <f t="shared" si="1"/>
      </c>
      <c r="N5" s="33">
        <f t="shared" si="2"/>
        <v>0</v>
      </c>
      <c r="O5" s="34">
        <f t="shared" si="3"/>
        <v>0</v>
      </c>
      <c r="P5" s="35">
        <f t="shared" si="4"/>
        <v>0</v>
      </c>
      <c r="Q5" s="35">
        <f t="shared" si="5"/>
        <v>0</v>
      </c>
      <c r="R5" s="41">
        <f>IF(SUM(N5:Q5)=0,"",RANK(M5,M3:M8,0))</f>
      </c>
      <c r="S5" s="21" t="str">
        <f t="shared" si="6"/>
        <v>岡山東商業Ｂ</v>
      </c>
      <c r="T5" s="69" t="str">
        <f t="shared" si="7"/>
        <v>岡山東商業Ｂ</v>
      </c>
    </row>
    <row r="6" spans="2:20" ht="44.25" customHeight="1">
      <c r="B6" s="37" t="s">
        <v>91</v>
      </c>
      <c r="C6" s="321" t="str">
        <f>IF(H2="","",H2)</f>
        <v>合同C</v>
      </c>
      <c r="D6" s="322"/>
      <c r="E6" s="71" t="str">
        <f>IF(LEFT(H3,1)="W","L W/O",IF(LEFT(H3,1)="L","W W/O",IF(H3="-","-",RIGHT(H3,1)&amp;"-"&amp;LEFT(H3,1))))</f>
        <v>-</v>
      </c>
      <c r="F6" s="73" t="str">
        <f>IF(LEFT(H4,1)="W","L W/O",IF(LEFT(H4,1)="L","W W/O",IF(H4="-","-",RIGHT(H4,1)&amp;"-"&amp;LEFT(H4,1))))</f>
        <v>-</v>
      </c>
      <c r="G6" s="73" t="str">
        <f>IF(LEFT(H5,1)="W","L W/O",IF(LEFT(H5,1)="L","W W/O",IF(H5="-","-",RIGHT(H5,1)&amp;"-"&amp;LEFT(H5,1))))</f>
        <v>-</v>
      </c>
      <c r="H6" s="38"/>
      <c r="I6" s="39"/>
      <c r="J6" s="39"/>
      <c r="K6" s="331" t="str">
        <f t="shared" si="0"/>
        <v>/</v>
      </c>
      <c r="L6" s="332"/>
      <c r="M6" s="40">
        <f t="shared" si="1"/>
      </c>
      <c r="N6" s="33">
        <f t="shared" si="2"/>
        <v>0</v>
      </c>
      <c r="O6" s="34">
        <f t="shared" si="3"/>
        <v>0</v>
      </c>
      <c r="P6" s="35">
        <f t="shared" si="4"/>
        <v>0</v>
      </c>
      <c r="Q6" s="35">
        <f t="shared" si="5"/>
        <v>0</v>
      </c>
      <c r="R6" s="41">
        <f>IF(SUM(N6:Q6)=0,"",RANK(M6,M3:M8,0))</f>
      </c>
      <c r="S6" s="21" t="str">
        <f t="shared" si="6"/>
        <v>合同C</v>
      </c>
      <c r="T6" s="69" t="str">
        <f t="shared" si="7"/>
        <v>合同C</v>
      </c>
    </row>
    <row r="7" spans="2:20" ht="44.25" customHeight="1">
      <c r="B7" s="37" t="s">
        <v>95</v>
      </c>
      <c r="C7" s="325" t="str">
        <f>IF(I2="","",I2)</f>
        <v>伊予農業Ｂ</v>
      </c>
      <c r="D7" s="326"/>
      <c r="E7" s="71" t="str">
        <f>IF(LEFT(I3,1)="W","L W/O",IF(LEFT(I3,1)="L","W W/O",IF(I3="-","-",RIGHT(I3,1)&amp;"-"&amp;LEFT(I3,1))))</f>
        <v>-</v>
      </c>
      <c r="F7" s="73" t="str">
        <f>IF(LEFT(I4,1)="W","L W/O",IF(LEFT(I4,1)="L","W W/O",IF(I4="-","-",RIGHT(I4,1)&amp;"-"&amp;LEFT(I4,1))))</f>
        <v>-</v>
      </c>
      <c r="G7" s="73" t="str">
        <f>IF(LEFT(I5,1)="W","L W/O",IF(LEFT(I5,1)="L","W W/O",IF(I5="-","-",RIGHT(I5,1)&amp;"-"&amp;LEFT(I5,1))))</f>
        <v>-</v>
      </c>
      <c r="H7" s="73" t="str">
        <f>IF(LEFT(I6,1)="W","L W/O",IF(LEFT(I6,1)="L","W W/O",IF(I6="-","-",RIGHT(I6,1)&amp;"-"&amp;LEFT(I6,1))))</f>
        <v>-</v>
      </c>
      <c r="I7" s="38"/>
      <c r="J7" s="39"/>
      <c r="K7" s="333" t="str">
        <f t="shared" si="0"/>
        <v>/</v>
      </c>
      <c r="L7" s="334"/>
      <c r="M7" s="85">
        <f t="shared" si="1"/>
      </c>
      <c r="N7" s="86">
        <f t="shared" si="2"/>
        <v>0</v>
      </c>
      <c r="O7" s="66">
        <f t="shared" si="3"/>
        <v>0</v>
      </c>
      <c r="P7" s="87">
        <f t="shared" si="4"/>
        <v>0</v>
      </c>
      <c r="Q7" s="87">
        <f t="shared" si="5"/>
        <v>0</v>
      </c>
      <c r="R7" s="88">
        <f>IF(SUM(N7:Q7)=0,"",RANK(M7,M3:M8,0))</f>
      </c>
      <c r="S7" s="21" t="str">
        <f t="shared" si="6"/>
        <v>伊予農業Ｂ</v>
      </c>
      <c r="T7" s="69" t="str">
        <f t="shared" si="7"/>
        <v>伊予農業Ｂ</v>
      </c>
    </row>
    <row r="8" spans="2:20" ht="44.25" customHeight="1" thickBot="1">
      <c r="B8" s="42" t="s">
        <v>96</v>
      </c>
      <c r="C8" s="323" t="str">
        <f>IF(J2="","",J2)</f>
        <v>平城</v>
      </c>
      <c r="D8" s="324"/>
      <c r="E8" s="74" t="str">
        <f>IF(LEFT(J3,1)="W","L W/O",IF(LEFT(J3,1)="L","W W/O",IF(J3="-","-",RIGHT(J3,1)&amp;"-"&amp;LEFT(J3,1))))</f>
        <v>-</v>
      </c>
      <c r="F8" s="75" t="str">
        <f>IF(LEFT(J4,1)="W","L W/O",IF(LEFT(J4,1)="L","W W/O",IF(J4="-","-",RIGHT(J4,1)&amp;"-"&amp;LEFT(J4,1))))</f>
        <v>-</v>
      </c>
      <c r="G8" s="75" t="str">
        <f>IF(LEFT(J5,1)="W","L W/O",IF(LEFT(J5,1)="L","W W/O",IF(J5="-","-",RIGHT(J5,1)&amp;"-"&amp;LEFT(J5,1))))</f>
        <v>-</v>
      </c>
      <c r="H8" s="75" t="str">
        <f>IF(LEFT(J6,1)="W","L W/O",IF(LEFT(J6,1)="L","W W/O",IF(J6="-","-",RIGHT(J6,1)&amp;"-"&amp;LEFT(J6,1))))</f>
        <v>-</v>
      </c>
      <c r="I8" s="75" t="str">
        <f>IF(LEFT(J7,1)="W","L W/O",IF(LEFT(J7,1)="L","W W/O",IF(J7="-","-",RIGHT(J7,1)&amp;"-"&amp;LEFT(J7,1))))</f>
        <v>-</v>
      </c>
      <c r="J8" s="181"/>
      <c r="K8" s="359" t="str">
        <f t="shared" si="0"/>
        <v>/</v>
      </c>
      <c r="L8" s="360"/>
      <c r="M8" s="43">
        <f t="shared" si="1"/>
      </c>
      <c r="N8" s="44">
        <f t="shared" si="2"/>
        <v>0</v>
      </c>
      <c r="O8" s="45">
        <f t="shared" si="3"/>
        <v>0</v>
      </c>
      <c r="P8" s="46">
        <f t="shared" si="4"/>
        <v>0</v>
      </c>
      <c r="Q8" s="46">
        <f t="shared" si="5"/>
        <v>0</v>
      </c>
      <c r="R8" s="47">
        <f>IF(SUM(N8:Q8)=0,"",RANK(M8,M3:M8,0))</f>
      </c>
      <c r="S8" s="21" t="str">
        <f t="shared" si="6"/>
        <v>平城</v>
      </c>
      <c r="T8" s="69" t="str">
        <f t="shared" si="7"/>
        <v>平城</v>
      </c>
    </row>
    <row r="9" spans="2:18" ht="44.25" customHeight="1" thickBot="1">
      <c r="B9" s="100"/>
      <c r="C9" s="158"/>
      <c r="D9" s="158"/>
      <c r="E9" s="161"/>
      <c r="F9" s="161"/>
      <c r="G9" s="161"/>
      <c r="H9" s="161"/>
      <c r="I9" s="161"/>
      <c r="J9" s="65"/>
      <c r="K9" s="160"/>
      <c r="L9" s="160"/>
      <c r="M9" s="160"/>
      <c r="N9" s="69"/>
      <c r="O9" s="66"/>
      <c r="P9" s="66"/>
      <c r="Q9" s="66"/>
      <c r="R9" s="66"/>
    </row>
    <row r="10" spans="2:20" s="48" customFormat="1" ht="44.25" customHeight="1" thickBot="1">
      <c r="B10" s="336" t="s">
        <v>83</v>
      </c>
      <c r="C10" s="337"/>
      <c r="D10" s="22" t="s">
        <v>200</v>
      </c>
      <c r="E10" s="51" t="str">
        <f>IF('予選ﾘｰｸﾞ順位'!H18="","",'予選ﾘｰｸﾞ順位'!H18)</f>
        <v>丸亀</v>
      </c>
      <c r="F10" s="51" t="str">
        <f>IF('予選ﾘｰｸﾞ順位'!I18="","",'予選ﾘｰｸﾞ順位'!I18)</f>
        <v>近大和歌山</v>
      </c>
      <c r="G10" s="51" t="str">
        <f>IF('予選ﾘｰｸﾞ順位'!J18="","",'予選ﾘｰｸﾞ順位'!J18)</f>
        <v>帝塚山Ｂ</v>
      </c>
      <c r="H10" s="51" t="str">
        <f>IF('予選ﾘｰｸﾞ順位'!K18="","",'予選ﾘｰｸﾞ順位'!K18)</f>
        <v>萩光塩学院Ｂ</v>
      </c>
      <c r="I10" s="51" t="str">
        <f>IF('予選ﾘｰｸﾞ順位'!L18="","",'予選ﾘｰｸﾞ順位'!L18)</f>
        <v>高田</v>
      </c>
      <c r="J10" s="153" t="s">
        <v>7</v>
      </c>
      <c r="K10" s="25" t="s">
        <v>8</v>
      </c>
      <c r="L10" s="28" t="s">
        <v>13</v>
      </c>
      <c r="N10" s="61" t="s">
        <v>9</v>
      </c>
      <c r="O10" s="61" t="s">
        <v>10</v>
      </c>
      <c r="P10" s="61" t="s">
        <v>11</v>
      </c>
      <c r="Q10" s="61" t="s">
        <v>12</v>
      </c>
      <c r="R10" s="66"/>
      <c r="S10" s="77"/>
      <c r="T10" s="77"/>
    </row>
    <row r="11" spans="2:20" s="48" customFormat="1" ht="44.25" customHeight="1">
      <c r="B11" s="29" t="s">
        <v>86</v>
      </c>
      <c r="C11" s="338" t="str">
        <f>IF(E10="","",E10)</f>
        <v>丸亀</v>
      </c>
      <c r="D11" s="339"/>
      <c r="E11" s="30"/>
      <c r="F11" s="31"/>
      <c r="G11" s="31"/>
      <c r="H11" s="31"/>
      <c r="I11" s="70"/>
      <c r="J11" s="154" t="str">
        <f>IF(SUM(N11:Q11)=0,"/",N11+P11&amp;"/"&amp;O11+Q11)</f>
        <v>/</v>
      </c>
      <c r="K11" s="32">
        <f>IF(SUM(N11:Q11)=0,"",N11*2+O11+P11*2)</f>
      </c>
      <c r="L11" s="36">
        <f>IF(SUM(N11:Q11)=0,"",RANK(K11,$K$11:$K$15,0))</f>
      </c>
      <c r="M11" s="164"/>
      <c r="N11" s="66">
        <f>IF(LEFT(I11,1)="3",1,0)+IF(LEFT(H11,1)="3",1,0)+IF(LEFT(G11,1)="3",1,0)+IF(LEFT(F11,1)="3",1,0)+IF(LEFT(E11,1)="3",1,0)</f>
        <v>0</v>
      </c>
      <c r="O11" s="66">
        <f>IF(RIGHT(I11,1)="3",1,0)+IF(RIGHT(H11,1)="3",1,0)+IF(RIGHT(G11,1)="3",1,0)+IF(RIGHT(F11,1)="3",1,0)+IF(RIGHT(E11,1)="3",1,0)</f>
        <v>0</v>
      </c>
      <c r="P11" s="66">
        <f>IF(LEFT(I11,1)="W",1,0)+IF(LEFT(H11,1)="W",1,0)+IF(LEFT(G11,1)="W",1,0)+IF(LEFT(F11,1)="W",1,0)+IF(LEFT(E11,1)="W",1,0)</f>
        <v>0</v>
      </c>
      <c r="Q11" s="66">
        <f>IF(LEFT(I11,1)="L",1,0)+IF(LEFT(H11,1)="L",1,0)+IF(LEFT(G11,1)="L",1,0)+IF(LEFT(F11,1)="L",1,0)+IF(LEFT(E11,1)="L",1,0)</f>
        <v>0</v>
      </c>
      <c r="R11" s="66"/>
      <c r="S11" s="235" t="str">
        <f>C11</f>
        <v>丸亀</v>
      </c>
      <c r="T11" s="77"/>
    </row>
    <row r="12" spans="2:20" s="48" customFormat="1" ht="44.25" customHeight="1">
      <c r="B12" s="37" t="s">
        <v>87</v>
      </c>
      <c r="C12" s="321" t="str">
        <f>IF(F10="","",F10)</f>
        <v>近大和歌山</v>
      </c>
      <c r="D12" s="322"/>
      <c r="E12" s="71" t="str">
        <f>IF(LEFT(F11,1)="W","L W/O",IF(LEFT(F11,1)="L","W W/O",IF(F11="-","-",RIGHT(F11,1)&amp;"-"&amp;LEFT(F11,1))))</f>
        <v>-</v>
      </c>
      <c r="F12" s="38"/>
      <c r="G12" s="39"/>
      <c r="H12" s="39"/>
      <c r="I12" s="72"/>
      <c r="J12" s="151" t="str">
        <f>IF(SUM(N12:Q12)=0,"/",N12+P12&amp;"/"&amp;O12+Q12)</f>
        <v>/</v>
      </c>
      <c r="K12" s="40">
        <f>IF(SUM(N12:Q12)=0,"",N12*2+O12+P12*2)</f>
      </c>
      <c r="L12" s="41">
        <f>IF(SUM(N12:Q12)=0,"",RANK(K12,$K$11:$K$15,0))</f>
      </c>
      <c r="M12" s="164"/>
      <c r="N12" s="66">
        <f>IF(LEFT(I12,1)="3",1,0)+IF(LEFT(H12,1)="3",1,0)+IF(LEFT(G12,1)="3",1,0)+IF(LEFT(F12,1)="3",1,0)+IF(LEFT(E12,1)="3",1,0)</f>
        <v>0</v>
      </c>
      <c r="O12" s="66">
        <f>IF(RIGHT(I12,1)="3",1,0)+IF(RIGHT(H12,1)="3",1,0)+IF(RIGHT(G12,1)="3",1,0)+IF(RIGHT(F12,1)="3",1,0)+IF(RIGHT(E12,1)="3",1,0)</f>
        <v>0</v>
      </c>
      <c r="P12" s="66">
        <f>IF(LEFT(I12,1)="W",1,0)+IF(LEFT(H12,1)="W",1,0)+IF(LEFT(G12,1)="W",1,0)+IF(LEFT(F12,1)="W",1,0)+IF(LEFT(E12,1)="W",1,0)</f>
        <v>0</v>
      </c>
      <c r="Q12" s="66">
        <f>IF(LEFT(I12,1)="L",1,0)+IF(LEFT(H12,1)="L",1,0)+IF(LEFT(G12,1)="L",1,0)+IF(LEFT(F12,1)="L",1,0)+IF(LEFT(E12,1)="L",1,0)</f>
        <v>0</v>
      </c>
      <c r="R12" s="66"/>
      <c r="S12" s="235" t="str">
        <f>C12</f>
        <v>近大和歌山</v>
      </c>
      <c r="T12" s="77"/>
    </row>
    <row r="13" spans="2:20" s="48" customFormat="1" ht="44.25" customHeight="1">
      <c r="B13" s="37" t="s">
        <v>88</v>
      </c>
      <c r="C13" s="321" t="str">
        <f>IF(G10="","",G10)</f>
        <v>帝塚山Ｂ</v>
      </c>
      <c r="D13" s="322"/>
      <c r="E13" s="71" t="str">
        <f>IF(LEFT(G11,1)="W","L W/O",IF(LEFT(G11,1)="L","W W/O",IF(G11="-","-",RIGHT(G11,1)&amp;"-"&amp;LEFT(G11,1))))</f>
        <v>-</v>
      </c>
      <c r="F13" s="73" t="str">
        <f>IF(LEFT(G12,1)="W","L W/O",IF(LEFT(G12,1)="L","W W/O",IF(G12="-","-",RIGHT(G12,1)&amp;"-"&amp;LEFT(G12,1))))</f>
        <v>-</v>
      </c>
      <c r="G13" s="38"/>
      <c r="H13" s="39"/>
      <c r="I13" s="72"/>
      <c r="J13" s="151" t="str">
        <f>IF(SUM(N13:Q13)=0,"/",N13+P13&amp;"/"&amp;O13+Q13)</f>
        <v>/</v>
      </c>
      <c r="K13" s="40">
        <f>IF(SUM(N13:Q13)=0,"",N13*2+O13+P13*2)</f>
      </c>
      <c r="L13" s="41">
        <f>IF(SUM(N13:Q13)=0,"",RANK(K13,$K$11:$K$15,0))</f>
      </c>
      <c r="M13" s="164"/>
      <c r="N13" s="66">
        <f>IF(LEFT(I13,1)="3",1,0)+IF(LEFT(H13,1)="3",1,0)+IF(LEFT(G13,1)="3",1,0)+IF(LEFT(F13,1)="3",1,0)+IF(LEFT(E13,1)="3",1,0)</f>
        <v>0</v>
      </c>
      <c r="O13" s="66">
        <f>IF(RIGHT(I13,1)="3",1,0)+IF(RIGHT(H13,1)="3",1,0)+IF(RIGHT(G13,1)="3",1,0)+IF(RIGHT(F13,1)="3",1,0)+IF(RIGHT(E13,1)="3",1,0)</f>
        <v>0</v>
      </c>
      <c r="P13" s="66">
        <f>IF(LEFT(I13,1)="W",1,0)+IF(LEFT(H13,1)="W",1,0)+IF(LEFT(G13,1)="W",1,0)+IF(LEFT(F13,1)="W",1,0)+IF(LEFT(E13,1)="W",1,0)</f>
        <v>0</v>
      </c>
      <c r="Q13" s="66">
        <f>IF(LEFT(I13,1)="L",1,0)+IF(LEFT(H13,1)="L",1,0)+IF(LEFT(G13,1)="L",1,0)+IF(LEFT(F13,1)="L",1,0)+IF(LEFT(E13,1)="L",1,0)</f>
        <v>0</v>
      </c>
      <c r="R13" s="66"/>
      <c r="S13" s="235" t="str">
        <f>C13</f>
        <v>帝塚山Ｂ</v>
      </c>
      <c r="T13" s="77"/>
    </row>
    <row r="14" spans="2:20" s="48" customFormat="1" ht="44.25" customHeight="1">
      <c r="B14" s="37" t="s">
        <v>90</v>
      </c>
      <c r="C14" s="321" t="str">
        <f>IF(H10="","",H10)</f>
        <v>萩光塩学院Ｂ</v>
      </c>
      <c r="D14" s="322"/>
      <c r="E14" s="71" t="str">
        <f>IF(LEFT(H11,1)="W","L W/O",IF(LEFT(H11,1)="L","W W/O",IF(H11="-","-",RIGHT(H11,1)&amp;"-"&amp;LEFT(H11,1))))</f>
        <v>-</v>
      </c>
      <c r="F14" s="73" t="str">
        <f>IF(LEFT(H12,1)="W","L W/O",IF(LEFT(H12,1)="L","W W/O",IF(H12="-","-",RIGHT(H12,1)&amp;"-"&amp;LEFT(H12,1))))</f>
        <v>-</v>
      </c>
      <c r="G14" s="73" t="str">
        <f>IF(LEFT(H13,1)="W","L W/O",IF(LEFT(H13,1)="L","W W/O",IF(H13="-","-",RIGHT(H13,1)&amp;"-"&amp;LEFT(H13,1))))</f>
        <v>-</v>
      </c>
      <c r="H14" s="38"/>
      <c r="I14" s="72"/>
      <c r="J14" s="151" t="str">
        <f>IF(SUM(N14:Q14)=0,"/",N14+P14&amp;"/"&amp;O14+Q14)</f>
        <v>/</v>
      </c>
      <c r="K14" s="40">
        <f>IF(SUM(N14:Q14)=0,"",N14*2+O14+P14*2)</f>
      </c>
      <c r="L14" s="41">
        <f>IF(SUM(N14:Q14)=0,"",RANK(K14,$K$11:$K$15,0))</f>
      </c>
      <c r="M14" s="164"/>
      <c r="N14" s="66">
        <f>IF(LEFT(I14,1)="3",1,0)+IF(LEFT(H14,1)="3",1,0)+IF(LEFT(G14,1)="3",1,0)+IF(LEFT(F14,1)="3",1,0)+IF(LEFT(E14,1)="3",1,0)</f>
        <v>0</v>
      </c>
      <c r="O14" s="66">
        <f>IF(RIGHT(I14,1)="3",1,0)+IF(RIGHT(H14,1)="3",1,0)+IF(RIGHT(G14,1)="3",1,0)+IF(RIGHT(F14,1)="3",1,0)+IF(RIGHT(E14,1)="3",1,0)</f>
        <v>0</v>
      </c>
      <c r="P14" s="66">
        <f>IF(LEFT(I14,1)="W",1,0)+IF(LEFT(H14,1)="W",1,0)+IF(LEFT(G14,1)="W",1,0)+IF(LEFT(F14,1)="W",1,0)+IF(LEFT(E14,1)="W",1,0)</f>
        <v>0</v>
      </c>
      <c r="Q14" s="66">
        <f>IF(LEFT(I14,1)="L",1,0)+IF(LEFT(H14,1)="L",1,0)+IF(LEFT(G14,1)="L",1,0)+IF(LEFT(F14,1)="L",1,0)+IF(LEFT(E14,1)="L",1,0)</f>
        <v>0</v>
      </c>
      <c r="R14" s="66"/>
      <c r="S14" s="235" t="str">
        <f>C14</f>
        <v>萩光塩学院Ｂ</v>
      </c>
      <c r="T14" s="77"/>
    </row>
    <row r="15" spans="2:20" s="48" customFormat="1" ht="44.25" customHeight="1" thickBot="1">
      <c r="B15" s="42" t="s">
        <v>94</v>
      </c>
      <c r="C15" s="323" t="str">
        <f>IF(I10="","",I10)</f>
        <v>高田</v>
      </c>
      <c r="D15" s="324"/>
      <c r="E15" s="74" t="str">
        <f>IF(LEFT(I11,1)="W","L W/O",IF(LEFT(I11,1)="L","W W/O",IF(I11="-","-",RIGHT(I11,1)&amp;"-"&amp;LEFT(I11,1))))</f>
        <v>-</v>
      </c>
      <c r="F15" s="75" t="str">
        <f>IF(LEFT(I12,1)="W","L W/O",IF(LEFT(I12,1)="L","W W/O",IF(I12="-","-",RIGHT(I12,1)&amp;"-"&amp;LEFT(I12,1))))</f>
        <v>-</v>
      </c>
      <c r="G15" s="75" t="str">
        <f>IF(LEFT(I13,1)="W","L W/O",IF(LEFT(I13,1)="L","W W/O",IF(I13="-","-",RIGHT(I13,1)&amp;"-"&amp;LEFT(I13,1))))</f>
        <v>-</v>
      </c>
      <c r="H15" s="75" t="str">
        <f>IF(LEFT(I14,1)="W","L W/O",IF(LEFT(I14,1)="L","W W/O",IF(I14="-","-",RIGHT(I14,1)&amp;"-"&amp;LEFT(I14,1))))</f>
        <v>-</v>
      </c>
      <c r="I15" s="76"/>
      <c r="J15" s="152" t="str">
        <f>IF(SUM(N15:Q15)=0,"/",N15+P15&amp;"/"&amp;O15+Q15)</f>
        <v>/</v>
      </c>
      <c r="K15" s="43">
        <f>IF(SUM(N15:Q15)=0,"",N15*2+O15+P15*2)</f>
      </c>
      <c r="L15" s="47">
        <f>IF(SUM(N15:Q15)=0,"",RANK(K15,$K$11:$K$15,0))</f>
      </c>
      <c r="M15" s="164"/>
      <c r="N15" s="66">
        <f>IF(LEFT(I15,1)="3",1,0)+IF(LEFT(H15,1)="3",1,0)+IF(LEFT(G15,1)="3",1,0)+IF(LEFT(F15,1)="3",1,0)+IF(LEFT(E15,1)="3",1,0)</f>
        <v>0</v>
      </c>
      <c r="O15" s="66">
        <f>IF(RIGHT(I15,1)="3",1,0)+IF(RIGHT(H15,1)="3",1,0)+IF(RIGHT(G15,1)="3",1,0)+IF(RIGHT(F15,1)="3",1,0)+IF(RIGHT(E15,1)="3",1,0)</f>
        <v>0</v>
      </c>
      <c r="P15" s="66">
        <f>IF(LEFT(I15,1)="W",1,0)+IF(LEFT(H15,1)="W",1,0)+IF(LEFT(G15,1)="W",1,0)+IF(LEFT(F15,1)="W",1,0)+IF(LEFT(E15,1)="W",1,0)</f>
        <v>0</v>
      </c>
      <c r="Q15" s="66">
        <f>IF(LEFT(I15,1)="L",1,0)+IF(LEFT(H15,1)="L",1,0)+IF(LEFT(G15,1)="L",1,0)+IF(LEFT(F15,1)="L",1,0)+IF(LEFT(E15,1)="L",1,0)</f>
        <v>0</v>
      </c>
      <c r="R15" s="66"/>
      <c r="S15" s="235" t="str">
        <f>C15</f>
        <v>高田</v>
      </c>
      <c r="T15" s="77"/>
    </row>
    <row r="16" spans="2:20" s="48" customFormat="1" ht="44.25" customHeight="1" thickBot="1">
      <c r="B16" s="100"/>
      <c r="C16" s="158"/>
      <c r="D16" s="158"/>
      <c r="E16" s="161"/>
      <c r="F16" s="65"/>
      <c r="G16" s="159"/>
      <c r="H16" s="159"/>
      <c r="I16" s="159"/>
      <c r="J16" s="159"/>
      <c r="K16" s="160"/>
      <c r="L16" s="160"/>
      <c r="M16" s="160"/>
      <c r="N16" s="77"/>
      <c r="O16" s="66"/>
      <c r="P16" s="66"/>
      <c r="Q16" s="66"/>
      <c r="R16" s="66"/>
      <c r="S16" s="77"/>
      <c r="T16" s="77"/>
    </row>
    <row r="17" spans="2:18" s="48" customFormat="1" ht="44.25" customHeight="1" thickBot="1">
      <c r="B17" s="54"/>
      <c r="C17" s="21"/>
      <c r="D17" s="21"/>
      <c r="E17" s="21"/>
      <c r="F17" s="21"/>
      <c r="G17" s="21"/>
      <c r="H17" s="21"/>
      <c r="I17" s="21"/>
      <c r="J17" s="182"/>
      <c r="K17" s="449" t="s">
        <v>36</v>
      </c>
      <c r="L17" s="445"/>
      <c r="M17" s="445" t="s">
        <v>37</v>
      </c>
      <c r="N17" s="445"/>
      <c r="O17" s="445"/>
      <c r="P17" s="445"/>
      <c r="Q17" s="445"/>
      <c r="R17" s="446"/>
    </row>
    <row r="18" spans="3:18" s="48" customFormat="1" ht="44.25" customHeight="1">
      <c r="C18" s="21"/>
      <c r="D18" s="21"/>
      <c r="E18" s="21"/>
      <c r="F18" s="21"/>
      <c r="G18" s="21"/>
      <c r="H18" s="21"/>
      <c r="I18" s="21"/>
      <c r="J18" s="183">
        <v>1</v>
      </c>
      <c r="K18" s="352">
        <f aca="true" t="shared" si="8" ref="K18:K23">IF(ISERROR(VLOOKUP($J18,$R$3:$S$8,2,FALSE))=TRUE,"",VLOOKUP($J18,$R$3:$S$8,2,FALSE))</f>
      </c>
      <c r="L18" s="353"/>
      <c r="M18" s="353">
        <f>IF(ISERROR(VLOOKUP($J18,$L$11:$S$15,8,FALSE))=TRUE,"",VLOOKUP($J18,$L$11:$S$15,8,FALSE))</f>
      </c>
      <c r="N18" s="353"/>
      <c r="O18" s="353">
        <f>IF(ISERROR(VLOOKUP(#REF!,$M$3:$T$7,8,FALSE))=TRUE,"",VLOOKUP(#REF!,$M$3:$T$7,8,FALSE))</f>
      </c>
      <c r="P18" s="353"/>
      <c r="Q18" s="353">
        <f>IF(ISERROR(VLOOKUP(#REF!,$M$3:$T$7,8,FALSE))=TRUE,"",VLOOKUP(#REF!,$M$3:$T$7,8,FALSE))</f>
      </c>
      <c r="R18" s="413"/>
    </row>
    <row r="19" spans="3:18" s="48" customFormat="1" ht="44.25" customHeight="1">
      <c r="C19" s="21"/>
      <c r="D19" s="21"/>
      <c r="E19" s="21"/>
      <c r="F19" s="21"/>
      <c r="G19" s="21"/>
      <c r="H19" s="21"/>
      <c r="I19" s="21"/>
      <c r="J19" s="184">
        <v>2</v>
      </c>
      <c r="K19" s="443">
        <f t="shared" si="8"/>
      </c>
      <c r="L19" s="343"/>
      <c r="M19" s="344">
        <f>IF(ISERROR(VLOOKUP($J19,$L$11:$S$15,8,FALSE))=TRUE,"",VLOOKUP($J19,$L$11:$S$15,8,FALSE))</f>
      </c>
      <c r="N19" s="344"/>
      <c r="O19" s="344">
        <f>IF(ISERROR(VLOOKUP(#REF!,$M$3:$T$7,8,FALSE))=TRUE,"",VLOOKUP(#REF!,$M$3:$T$7,8,FALSE))</f>
      </c>
      <c r="P19" s="344"/>
      <c r="Q19" s="344">
        <f>IF(ISERROR(VLOOKUP(#REF!,$M$3:$T$7,8,FALSE))=TRUE,"",VLOOKUP(#REF!,$M$3:$T$7,8,FALSE))</f>
      </c>
      <c r="R19" s="414"/>
    </row>
    <row r="20" spans="3:18" s="48" customFormat="1" ht="44.25" customHeight="1">
      <c r="C20" s="21"/>
      <c r="D20" s="21"/>
      <c r="E20" s="21"/>
      <c r="F20" s="21"/>
      <c r="G20" s="21"/>
      <c r="H20" s="21"/>
      <c r="I20" s="21"/>
      <c r="J20" s="250">
        <v>3</v>
      </c>
      <c r="K20" s="409">
        <f t="shared" si="8"/>
      </c>
      <c r="L20" s="395"/>
      <c r="M20" s="396">
        <f>IF(ISERROR(VLOOKUP($J20,$L$11:$S$15,8,FALSE))=TRUE,"",VLOOKUP($J20,$L$11:$S$15,8,FALSE))</f>
      </c>
      <c r="N20" s="396"/>
      <c r="O20" s="396">
        <f>IF(ISERROR(VLOOKUP(#REF!,$M$3:$T$7,8,FALSE))=TRUE,"",VLOOKUP(#REF!,$M$3:$T$7,8,FALSE))</f>
      </c>
      <c r="P20" s="396"/>
      <c r="Q20" s="396">
        <f>IF(ISERROR(VLOOKUP(#REF!,$M$3:$T$7,8,FALSE))=TRUE,"",VLOOKUP(#REF!,$M$3:$T$7,8,FALSE))</f>
      </c>
      <c r="R20" s="410"/>
    </row>
    <row r="21" spans="3:18" s="48" customFormat="1" ht="44.25" customHeight="1">
      <c r="C21" s="21"/>
      <c r="D21" s="21"/>
      <c r="E21" s="21"/>
      <c r="F21" s="21"/>
      <c r="G21" s="21"/>
      <c r="H21" s="21"/>
      <c r="I21" s="21"/>
      <c r="J21" s="186">
        <v>4</v>
      </c>
      <c r="K21" s="420">
        <f t="shared" si="8"/>
      </c>
      <c r="L21" s="361"/>
      <c r="M21" s="362">
        <f>IF(ISERROR(VLOOKUP($J21,$L$11:$S$15,8,FALSE))=TRUE,"",VLOOKUP($J21,$L$11:$S$15,8,FALSE))</f>
      </c>
      <c r="N21" s="362"/>
      <c r="O21" s="362">
        <f>IF(ISERROR(VLOOKUP(#REF!,$M$3:$T$7,8,FALSE))=TRUE,"",VLOOKUP(#REF!,$M$3:$T$7,8,FALSE))</f>
      </c>
      <c r="P21" s="362"/>
      <c r="Q21" s="362">
        <f>IF(ISERROR(VLOOKUP(#REF!,$M$3:$T$7,8,FALSE))=TRUE,"",VLOOKUP(#REF!,$M$3:$T$7,8,FALSE))</f>
      </c>
      <c r="R21" s="421"/>
    </row>
    <row r="22" spans="3:18" s="48" customFormat="1" ht="44.25" customHeight="1" thickBot="1">
      <c r="C22" s="21"/>
      <c r="D22" s="21"/>
      <c r="E22" s="21"/>
      <c r="F22" s="21"/>
      <c r="G22" s="21"/>
      <c r="H22" s="21"/>
      <c r="I22" s="21"/>
      <c r="J22" s="184">
        <v>5</v>
      </c>
      <c r="K22" s="443">
        <f t="shared" si="8"/>
      </c>
      <c r="L22" s="343"/>
      <c r="M22" s="416">
        <f>IF(ISERROR(VLOOKUP($J22,$L$11:$S$15,8,FALSE))=TRUE,"",VLOOKUP($J22,$L$11:$S$15,8,FALSE))</f>
      </c>
      <c r="N22" s="416"/>
      <c r="O22" s="416">
        <f>IF(ISERROR(VLOOKUP(#REF!,$M$3:$T$7,8,FALSE))=TRUE,"",VLOOKUP(#REF!,$M$3:$T$7,8,FALSE))</f>
      </c>
      <c r="P22" s="416"/>
      <c r="Q22" s="416">
        <f>IF(ISERROR(VLOOKUP(#REF!,$M$3:$T$7,8,FALSE))=TRUE,"",VLOOKUP(#REF!,$M$3:$T$7,8,FALSE))</f>
      </c>
      <c r="R22" s="417"/>
    </row>
    <row r="23" spans="2:21" ht="44.25" customHeight="1" thickBot="1">
      <c r="B23" s="61"/>
      <c r="J23" s="187">
        <v>6</v>
      </c>
      <c r="K23" s="444">
        <f t="shared" si="8"/>
      </c>
      <c r="L23" s="440"/>
      <c r="M23" s="176"/>
      <c r="N23" s="176"/>
      <c r="O23" s="176"/>
      <c r="P23" s="176"/>
      <c r="Q23" s="176"/>
      <c r="R23" s="176"/>
      <c r="S23" s="91"/>
      <c r="T23" s="48"/>
      <c r="U23" s="48"/>
    </row>
    <row r="24" spans="2:22" ht="44.25" customHeight="1">
      <c r="B24" s="61"/>
      <c r="T24" s="91"/>
      <c r="U24" s="48"/>
      <c r="V24" s="48"/>
    </row>
  </sheetData>
  <sheetProtection/>
  <mergeCells count="35">
    <mergeCell ref="K2:L2"/>
    <mergeCell ref="K3:L3"/>
    <mergeCell ref="K4:L4"/>
    <mergeCell ref="K5:L5"/>
    <mergeCell ref="K6:L6"/>
    <mergeCell ref="K7:L7"/>
    <mergeCell ref="B10:C10"/>
    <mergeCell ref="K18:L18"/>
    <mergeCell ref="K8:L8"/>
    <mergeCell ref="K20:L20"/>
    <mergeCell ref="C11:D11"/>
    <mergeCell ref="C12:D12"/>
    <mergeCell ref="C13:D13"/>
    <mergeCell ref="C14:D14"/>
    <mergeCell ref="C15:D15"/>
    <mergeCell ref="M21:R21"/>
    <mergeCell ref="K19:L19"/>
    <mergeCell ref="B1:C1"/>
    <mergeCell ref="D1:E1"/>
    <mergeCell ref="B2:C2"/>
    <mergeCell ref="C5:D5"/>
    <mergeCell ref="C6:D6"/>
    <mergeCell ref="C3:D3"/>
    <mergeCell ref="C4:D4"/>
    <mergeCell ref="K17:L17"/>
    <mergeCell ref="K21:L21"/>
    <mergeCell ref="K22:L22"/>
    <mergeCell ref="C8:D8"/>
    <mergeCell ref="C7:D7"/>
    <mergeCell ref="M22:R22"/>
    <mergeCell ref="K23:L23"/>
    <mergeCell ref="M17:R17"/>
    <mergeCell ref="M18:R18"/>
    <mergeCell ref="M19:R19"/>
    <mergeCell ref="M20:R20"/>
  </mergeCells>
  <conditionalFormatting sqref="E21 G21">
    <cfRule type="expression" priority="1" dxfId="13" stopIfTrue="1">
      <formula>ISERROR(E21)=TRUE</formula>
    </cfRule>
  </conditionalFormatting>
  <dataValidations count="1">
    <dataValidation allowBlank="1" showInputMessage="1" showErrorMessage="1" imeMode="off" sqref="F3:J3 I4:I6 G4:H4 H5 J4:J7 G16:J16 I12:I14 H13 G12:H12 F11:I11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4" r:id="rId2"/>
  <headerFooter alignWithMargins="0">
    <oddFooter>&amp;C&amp;"ＭＳ 明朝,標準"－26－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21"/>
  <sheetViews>
    <sheetView view="pageBreakPreview" zoomScale="60" workbookViewId="0" topLeftCell="A4">
      <selection activeCell="H9" sqref="H9"/>
    </sheetView>
  </sheetViews>
  <sheetFormatPr defaultColWidth="13.125" defaultRowHeight="25.5" customHeight="1"/>
  <cols>
    <col min="1" max="1" width="7.00390625" style="110" customWidth="1"/>
    <col min="2" max="16384" width="13.125" style="110" customWidth="1"/>
  </cols>
  <sheetData>
    <row r="2" spans="2:17" s="1" customFormat="1" ht="30" customHeight="1">
      <c r="B2" s="284" t="s">
        <v>25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150"/>
      <c r="N2" s="150"/>
      <c r="O2" s="150"/>
      <c r="P2" s="150"/>
      <c r="Q2" s="150"/>
    </row>
    <row r="3" spans="2:6" s="1" customFormat="1" ht="30" customHeight="1" thickBot="1">
      <c r="B3" s="156" t="s">
        <v>1</v>
      </c>
      <c r="C3" s="287" t="s">
        <v>84</v>
      </c>
      <c r="D3" s="287"/>
      <c r="E3" s="283"/>
      <c r="F3" s="283"/>
    </row>
    <row r="4" spans="2:14" s="1" customFormat="1" ht="36.75" customHeight="1">
      <c r="B4" s="285"/>
      <c r="C4" s="450" t="s">
        <v>26</v>
      </c>
      <c r="D4" s="453"/>
      <c r="E4" s="450" t="s">
        <v>27</v>
      </c>
      <c r="F4" s="451"/>
      <c r="G4" s="450" t="s">
        <v>28</v>
      </c>
      <c r="H4" s="453"/>
      <c r="I4" s="450" t="s">
        <v>29</v>
      </c>
      <c r="J4" s="453"/>
      <c r="K4" s="450" t="s">
        <v>30</v>
      </c>
      <c r="L4" s="451"/>
      <c r="M4" s="207"/>
      <c r="N4" s="207"/>
    </row>
    <row r="5" spans="2:14" s="1" customFormat="1" ht="36.75" customHeight="1" thickBot="1">
      <c r="B5" s="452"/>
      <c r="C5" s="189" t="s">
        <v>56</v>
      </c>
      <c r="D5" s="190" t="s">
        <v>57</v>
      </c>
      <c r="E5" s="189" t="s">
        <v>56</v>
      </c>
      <c r="F5" s="191" t="s">
        <v>57</v>
      </c>
      <c r="G5" s="189" t="s">
        <v>56</v>
      </c>
      <c r="H5" s="190" t="s">
        <v>57</v>
      </c>
      <c r="I5" s="189" t="s">
        <v>56</v>
      </c>
      <c r="J5" s="190" t="s">
        <v>57</v>
      </c>
      <c r="K5" s="189" t="s">
        <v>56</v>
      </c>
      <c r="L5" s="191" t="s">
        <v>57</v>
      </c>
      <c r="M5" s="207"/>
      <c r="N5" s="207"/>
    </row>
    <row r="6" spans="2:14" s="1" customFormat="1" ht="36.75" customHeight="1">
      <c r="B6" s="104">
        <v>1</v>
      </c>
      <c r="C6" s="3">
        <f>'男１位'!J19</f>
      </c>
      <c r="D6" s="16">
        <f>'男１位'!L19</f>
      </c>
      <c r="E6" s="3">
        <f>'男２位'!J19</f>
      </c>
      <c r="F6" s="5">
        <f>'男２位'!L19</f>
      </c>
      <c r="G6" s="3">
        <f>'男３位'!J19</f>
      </c>
      <c r="H6" s="16">
        <f>'男３位'!L19</f>
      </c>
      <c r="I6" s="3">
        <f>'男４位'!J19</f>
      </c>
      <c r="J6" s="16">
        <f>'男４位'!L19</f>
      </c>
      <c r="K6" s="3">
        <f>'男５位'!J19</f>
      </c>
      <c r="L6" s="5">
        <f>'男５位'!L19</f>
      </c>
      <c r="M6" s="112"/>
      <c r="N6" s="113"/>
    </row>
    <row r="7" spans="2:14" s="1" customFormat="1" ht="36.75" customHeight="1">
      <c r="B7" s="6">
        <v>2</v>
      </c>
      <c r="C7" s="7">
        <f>'男１位'!J20</f>
      </c>
      <c r="D7" s="9">
        <f>'男１位'!L20</f>
      </c>
      <c r="E7" s="7">
        <f>'男２位'!J20</f>
      </c>
      <c r="F7" s="10">
        <f>'男２位'!L20</f>
      </c>
      <c r="G7" s="7">
        <f>'男３位'!J20</f>
      </c>
      <c r="H7" s="9">
        <f>'男３位'!L20</f>
      </c>
      <c r="I7" s="7">
        <f>'男４位'!J20</f>
      </c>
      <c r="J7" s="9">
        <f>'男４位'!L20</f>
      </c>
      <c r="K7" s="7">
        <f>'男５位'!J20</f>
      </c>
      <c r="L7" s="10">
        <f>'男５位'!L20</f>
      </c>
      <c r="M7" s="112"/>
      <c r="N7" s="113"/>
    </row>
    <row r="8" spans="2:14" s="1" customFormat="1" ht="36.75" customHeight="1">
      <c r="B8" s="6">
        <v>3</v>
      </c>
      <c r="C8" s="7">
        <f>'男１位'!J21</f>
      </c>
      <c r="D8" s="9">
        <f>'男１位'!L21</f>
      </c>
      <c r="E8" s="7">
        <f>'男２位'!J21</f>
      </c>
      <c r="F8" s="10">
        <f>'男２位'!L21</f>
      </c>
      <c r="G8" s="7">
        <f>'男３位'!J21</f>
      </c>
      <c r="H8" s="9">
        <f>'男３位'!L21</f>
      </c>
      <c r="I8" s="7">
        <f>'男４位'!J21</f>
      </c>
      <c r="J8" s="9">
        <f>'男４位'!L21</f>
      </c>
      <c r="K8" s="7">
        <f>'男５位'!J21</f>
      </c>
      <c r="L8" s="10">
        <f>'男５位'!L21</f>
      </c>
      <c r="M8" s="112"/>
      <c r="N8" s="113"/>
    </row>
    <row r="9" spans="2:14" s="1" customFormat="1" ht="36.75" customHeight="1">
      <c r="B9" s="6">
        <v>4</v>
      </c>
      <c r="C9" s="7">
        <f>'男１位'!J22</f>
      </c>
      <c r="D9" s="9">
        <f>'男１位'!L22</f>
      </c>
      <c r="E9" s="7">
        <f>'男２位'!J22</f>
      </c>
      <c r="F9" s="10">
        <f>'男２位'!L22</f>
      </c>
      <c r="G9" s="7">
        <f>'男３位'!J22</f>
      </c>
      <c r="H9" s="9">
        <f>'男３位'!L22</f>
      </c>
      <c r="I9" s="7">
        <f>'男４位'!J22</f>
      </c>
      <c r="J9" s="9">
        <f>'男４位'!L22</f>
      </c>
      <c r="K9" s="7">
        <f>'男５位'!J22</f>
      </c>
      <c r="L9" s="10">
        <f>'男５位'!L22</f>
      </c>
      <c r="M9" s="112"/>
      <c r="N9" s="113"/>
    </row>
    <row r="10" spans="2:14" s="1" customFormat="1" ht="36.75" customHeight="1">
      <c r="B10" s="11">
        <v>5</v>
      </c>
      <c r="C10" s="12">
        <f>'男１位'!J23</f>
      </c>
      <c r="D10" s="157">
        <f>'男１位'!L23</f>
      </c>
      <c r="E10" s="12">
        <f>'男２位'!J23</f>
      </c>
      <c r="F10" s="13">
        <f>'男２位'!L23</f>
      </c>
      <c r="G10" s="12">
        <f>'男３位'!J23</f>
      </c>
      <c r="H10" s="157">
        <f>'男３位'!L23</f>
      </c>
      <c r="I10" s="12">
        <f>'男４位'!J23</f>
      </c>
      <c r="J10" s="13">
        <f>'男４位'!L23</f>
      </c>
      <c r="K10" s="12">
        <f>'男５位'!J23</f>
      </c>
      <c r="L10" s="13">
        <f>'男５位'!L23</f>
      </c>
      <c r="M10" s="188"/>
      <c r="N10" s="113"/>
    </row>
    <row r="11" spans="1:13" s="1" customFormat="1" ht="36.75" customHeight="1" thickBot="1">
      <c r="A11" s="273" t="s">
        <v>206</v>
      </c>
      <c r="B11" s="14">
        <v>6</v>
      </c>
      <c r="C11" s="149">
        <f>'男１位'!J24</f>
      </c>
      <c r="D11" s="111">
        <f>'男１位'!L24</f>
      </c>
      <c r="E11" s="149">
        <f>'男２位'!J24</f>
      </c>
      <c r="F11" s="15">
        <f>'男２位'!L24</f>
      </c>
      <c r="G11" s="149">
        <f>'男３位'!J24</f>
      </c>
      <c r="H11" s="111">
        <f>'男３位'!L24</f>
      </c>
      <c r="I11" s="149">
        <f>'男４位'!J24</f>
      </c>
      <c r="J11" s="15">
        <f>'男４位'!L24</f>
      </c>
      <c r="K11" s="149">
        <f>'男５位'!J24</f>
      </c>
      <c r="L11" s="15">
        <f>'男５位'!L24</f>
      </c>
      <c r="M11" s="113"/>
    </row>
    <row r="12" spans="1:17" s="103" customFormat="1" ht="36.75" customHeight="1">
      <c r="A12" s="274">
        <v>27</v>
      </c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6" s="1" customFormat="1" ht="30" customHeight="1" thickBot="1">
      <c r="A13" s="275" t="s">
        <v>206</v>
      </c>
      <c r="B13" s="156" t="s">
        <v>4</v>
      </c>
      <c r="C13" s="287" t="s">
        <v>85</v>
      </c>
      <c r="D13" s="287"/>
      <c r="E13" s="283"/>
      <c r="F13" s="283"/>
    </row>
    <row r="14" spans="2:17" s="1" customFormat="1" ht="36.75" customHeight="1">
      <c r="B14" s="454"/>
      <c r="C14" s="450" t="s">
        <v>26</v>
      </c>
      <c r="D14" s="451"/>
      <c r="E14" s="450" t="s">
        <v>27</v>
      </c>
      <c r="F14" s="451"/>
      <c r="G14" s="453" t="s">
        <v>28</v>
      </c>
      <c r="H14" s="453"/>
      <c r="I14" s="450" t="s">
        <v>29</v>
      </c>
      <c r="J14" s="451"/>
      <c r="K14" s="450" t="s">
        <v>30</v>
      </c>
      <c r="L14" s="451"/>
      <c r="M14" s="105"/>
      <c r="N14" s="105"/>
      <c r="O14" s="105"/>
      <c r="P14" s="105"/>
      <c r="Q14" s="105"/>
    </row>
    <row r="15" spans="2:17" s="1" customFormat="1" ht="36.75" customHeight="1" thickBot="1">
      <c r="B15" s="455"/>
      <c r="C15" s="189" t="s">
        <v>58</v>
      </c>
      <c r="D15" s="191" t="s">
        <v>59</v>
      </c>
      <c r="E15" s="189" t="s">
        <v>58</v>
      </c>
      <c r="F15" s="191" t="s">
        <v>59</v>
      </c>
      <c r="G15" s="192" t="s">
        <v>58</v>
      </c>
      <c r="H15" s="190" t="s">
        <v>59</v>
      </c>
      <c r="I15" s="189" t="s">
        <v>58</v>
      </c>
      <c r="J15" s="191" t="s">
        <v>59</v>
      </c>
      <c r="K15" s="189" t="s">
        <v>56</v>
      </c>
      <c r="L15" s="191" t="s">
        <v>57</v>
      </c>
      <c r="M15" s="106"/>
      <c r="N15" s="106"/>
      <c r="O15" s="106"/>
      <c r="P15" s="106"/>
      <c r="Q15" s="106"/>
    </row>
    <row r="16" spans="2:17" s="1" customFormat="1" ht="36.75" customHeight="1">
      <c r="B16" s="107">
        <v>1</v>
      </c>
      <c r="C16" s="236">
        <f>'女１位'!J18</f>
      </c>
      <c r="D16" s="5">
        <f>'女１位'!L18</f>
      </c>
      <c r="E16" s="3">
        <f>'女２位'!J19</f>
      </c>
      <c r="F16" s="5">
        <f>'女２位'!L19</f>
      </c>
      <c r="G16" s="3">
        <f>'女３位'!J18</f>
      </c>
      <c r="H16" s="5">
        <f>'女３位'!L18</f>
      </c>
      <c r="I16" s="3">
        <f>'女４位'!C18</f>
      </c>
      <c r="J16" s="16">
        <f>'女４位'!E18</f>
      </c>
      <c r="K16" s="3">
        <f>'女５位'!K18</f>
      </c>
      <c r="L16" s="5">
        <f>'女５位'!M18</f>
      </c>
      <c r="M16" s="102"/>
      <c r="N16" s="102"/>
      <c r="O16" s="102"/>
      <c r="P16" s="102"/>
      <c r="Q16" s="102"/>
    </row>
    <row r="17" spans="2:17" s="1" customFormat="1" ht="36.75" customHeight="1">
      <c r="B17" s="108">
        <v>2</v>
      </c>
      <c r="C17" s="237">
        <f>'女１位'!J19</f>
      </c>
      <c r="D17" s="10">
        <f>'女１位'!L19</f>
      </c>
      <c r="E17" s="7">
        <f>'女２位'!J20</f>
      </c>
      <c r="F17" s="10">
        <f>'女２位'!L20</f>
      </c>
      <c r="G17" s="7">
        <f>'女３位'!J19</f>
      </c>
      <c r="H17" s="10">
        <f>'女３位'!L19</f>
      </c>
      <c r="I17" s="7">
        <f>'女４位'!C19</f>
      </c>
      <c r="J17" s="9">
        <f>'女４位'!E19</f>
      </c>
      <c r="K17" s="7">
        <f>'女５位'!K19</f>
      </c>
      <c r="L17" s="10">
        <f>'女５位'!M19</f>
      </c>
      <c r="M17" s="102"/>
      <c r="N17" s="102"/>
      <c r="O17" s="102"/>
      <c r="P17" s="102"/>
      <c r="Q17" s="102"/>
    </row>
    <row r="18" spans="2:17" s="1" customFormat="1" ht="36.75" customHeight="1">
      <c r="B18" s="108">
        <v>3</v>
      </c>
      <c r="C18" s="237">
        <f>'女１位'!J20</f>
      </c>
      <c r="D18" s="10">
        <f>'女１位'!L20</f>
      </c>
      <c r="E18" s="7">
        <f>'女２位'!J21</f>
      </c>
      <c r="F18" s="10">
        <f>'女２位'!L21</f>
      </c>
      <c r="G18" s="7">
        <f>'女３位'!J20</f>
      </c>
      <c r="H18" s="10">
        <f>'女３位'!L20</f>
      </c>
      <c r="I18" s="7">
        <f>'女４位'!C20</f>
      </c>
      <c r="J18" s="9">
        <f>'女４位'!E20</f>
      </c>
      <c r="K18" s="7">
        <f>'女５位'!K20</f>
      </c>
      <c r="L18" s="10">
        <f>'女５位'!M20</f>
      </c>
      <c r="M18" s="102"/>
      <c r="N18" s="102"/>
      <c r="O18" s="102"/>
      <c r="P18" s="102"/>
      <c r="Q18" s="102"/>
    </row>
    <row r="19" spans="2:17" s="1" customFormat="1" ht="36.75" customHeight="1">
      <c r="B19" s="108">
        <v>4</v>
      </c>
      <c r="C19" s="237">
        <f>'女１位'!J21</f>
      </c>
      <c r="D19" s="10">
        <f>'女１位'!L21</f>
      </c>
      <c r="E19" s="7">
        <f>'女２位'!J22</f>
      </c>
      <c r="F19" s="10">
        <f>'女２位'!L22</f>
      </c>
      <c r="G19" s="7">
        <f>'女３位'!J21</f>
      </c>
      <c r="H19" s="10">
        <f>'女３位'!L21</f>
      </c>
      <c r="I19" s="7">
        <f>'女４位'!C21</f>
      </c>
      <c r="J19" s="9">
        <f>'女４位'!E21</f>
      </c>
      <c r="K19" s="7">
        <f>'女５位'!K21</f>
      </c>
      <c r="L19" s="10">
        <f>'女５位'!M21</f>
      </c>
      <c r="M19" s="102"/>
      <c r="N19" s="102"/>
      <c r="O19" s="102"/>
      <c r="P19" s="102"/>
      <c r="Q19" s="102"/>
    </row>
    <row r="20" spans="2:17" s="1" customFormat="1" ht="36.75" customHeight="1" thickBot="1">
      <c r="B20" s="108">
        <v>5</v>
      </c>
      <c r="C20" s="238">
        <f>'女１位'!J22</f>
      </c>
      <c r="D20" s="15">
        <f>'女１位'!L22</f>
      </c>
      <c r="E20" s="12">
        <f>'女２位'!J23</f>
      </c>
      <c r="F20" s="15">
        <f>'女２位'!L23</f>
      </c>
      <c r="G20" s="12">
        <f>'女３位'!J22</f>
      </c>
      <c r="H20" s="15">
        <f>'女３位'!L22</f>
      </c>
      <c r="I20" s="12">
        <f>'女４位'!C22</f>
      </c>
      <c r="J20" s="111">
        <f>'女４位'!E22</f>
      </c>
      <c r="K20" s="12">
        <f>'女５位'!K22</f>
      </c>
      <c r="L20" s="15">
        <f>'女５位'!M22</f>
      </c>
      <c r="M20" s="102"/>
      <c r="N20" s="102"/>
      <c r="O20" s="102"/>
      <c r="P20" s="102"/>
      <c r="Q20" s="102"/>
    </row>
    <row r="21" spans="2:11" ht="36.75" customHeight="1" thickBot="1">
      <c r="B21" s="109">
        <v>6</v>
      </c>
      <c r="C21" s="239">
        <f>'女１位'!J23</f>
      </c>
      <c r="E21" s="239">
        <f>'女２位'!J24</f>
      </c>
      <c r="G21" s="239">
        <f>'女３位'!J23</f>
      </c>
      <c r="I21" s="239">
        <f>'女４位'!C23</f>
      </c>
      <c r="K21" s="239">
        <f>'女５位'!K23</f>
      </c>
    </row>
  </sheetData>
  <sheetProtection/>
  <mergeCells count="17">
    <mergeCell ref="K14:L14"/>
    <mergeCell ref="K4:L4"/>
    <mergeCell ref="B2:L2"/>
    <mergeCell ref="B14:B15"/>
    <mergeCell ref="C13:D13"/>
    <mergeCell ref="G4:H4"/>
    <mergeCell ref="I4:J4"/>
    <mergeCell ref="G14:H14"/>
    <mergeCell ref="I14:J14"/>
    <mergeCell ref="C14:D14"/>
    <mergeCell ref="E14:F14"/>
    <mergeCell ref="E13:F13"/>
    <mergeCell ref="B4:B5"/>
    <mergeCell ref="C3:D3"/>
    <mergeCell ref="C4:D4"/>
    <mergeCell ref="E4:F4"/>
    <mergeCell ref="E3:F3"/>
  </mergeCells>
  <conditionalFormatting sqref="N6:N10 E12:Q12 M11 E6:L11 C6:D12 C16:Q16 C17:J20 K17:K21 G21 E21 C21 L17:Q20 I21">
    <cfRule type="expression" priority="1" dxfId="13" stopIfTrue="1">
      <formula>ISERROR(C6)=TRUE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DH91"/>
  <sheetViews>
    <sheetView view="pageLayout" zoomScaleNormal="55" workbookViewId="0" topLeftCell="O50">
      <selection activeCell="W62" sqref="W62"/>
    </sheetView>
  </sheetViews>
  <sheetFormatPr defaultColWidth="2.25390625" defaultRowHeight="13.5" customHeight="1"/>
  <cols>
    <col min="1" max="16384" width="2.25390625" style="117" customWidth="1"/>
  </cols>
  <sheetData>
    <row r="3" spans="2:20" ht="13.5" customHeight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2:20" ht="13.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2:20" ht="13.5" customHeigh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13.5" customHeight="1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2:20" ht="13.5" customHeight="1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</row>
    <row r="8" spans="2:20" ht="13.5" customHeight="1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2:54" ht="13.5" customHeight="1">
      <c r="B9" s="319" t="s">
        <v>71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20" t="s">
        <v>72</v>
      </c>
      <c r="Q9" s="320"/>
      <c r="R9" s="320"/>
      <c r="S9" s="320"/>
      <c r="T9" s="320"/>
      <c r="U9" s="116"/>
      <c r="V9" s="116"/>
      <c r="W9" s="116"/>
      <c r="X9" s="116"/>
      <c r="Y9" s="116"/>
      <c r="Z9" s="116"/>
      <c r="AA9" s="116"/>
      <c r="AB9" s="116"/>
      <c r="BA9" s="118"/>
      <c r="BB9" s="118"/>
    </row>
    <row r="10" spans="2:54" ht="13.5" customHeight="1"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20"/>
      <c r="Q10" s="320"/>
      <c r="R10" s="320"/>
      <c r="S10" s="320"/>
      <c r="T10" s="320"/>
      <c r="U10" s="116"/>
      <c r="V10" s="116"/>
      <c r="W10" s="116"/>
      <c r="X10" s="116"/>
      <c r="Y10" s="116"/>
      <c r="Z10" s="116"/>
      <c r="AA10" s="116"/>
      <c r="AB10" s="116"/>
      <c r="BA10" s="118"/>
      <c r="BB10" s="118"/>
    </row>
    <row r="11" spans="2:54" ht="13.5" customHeight="1"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20"/>
      <c r="Q11" s="320"/>
      <c r="R11" s="320"/>
      <c r="S11" s="320"/>
      <c r="T11" s="320"/>
      <c r="U11" s="116"/>
      <c r="V11" s="116"/>
      <c r="W11" s="116"/>
      <c r="X11" s="116"/>
      <c r="Y11" s="116"/>
      <c r="Z11" s="116"/>
      <c r="AA11" s="116"/>
      <c r="AB11" s="116"/>
      <c r="BA11" s="118"/>
      <c r="BB11" s="118"/>
    </row>
    <row r="12" spans="2:61" ht="13.5" customHeight="1" thickBot="1">
      <c r="B12" s="131"/>
      <c r="C12" s="131"/>
      <c r="D12" s="131"/>
      <c r="E12" s="131"/>
      <c r="F12" s="131"/>
      <c r="G12" s="131"/>
      <c r="H12" s="131"/>
      <c r="I12" s="155"/>
      <c r="J12" s="155"/>
      <c r="K12" s="155"/>
      <c r="L12" s="155"/>
      <c r="M12" s="155"/>
      <c r="N12" s="155"/>
      <c r="O12" s="155"/>
      <c r="P12" s="155"/>
      <c r="Q12" s="155"/>
      <c r="R12" s="115"/>
      <c r="S12" s="115"/>
      <c r="T12" s="115"/>
      <c r="U12" s="115"/>
      <c r="V12" s="115"/>
      <c r="W12" s="119"/>
      <c r="X12" s="119"/>
      <c r="Y12" s="119"/>
      <c r="Z12" s="119"/>
      <c r="AA12" s="116"/>
      <c r="AB12" s="116"/>
      <c r="AC12" s="116"/>
      <c r="AD12" s="116"/>
      <c r="AE12" s="116"/>
      <c r="AF12" s="116"/>
      <c r="AG12" s="116"/>
      <c r="AH12" s="116"/>
      <c r="AI12" s="116"/>
      <c r="BH12" s="118"/>
      <c r="BI12" s="118"/>
    </row>
    <row r="13" spans="2:58" ht="13.5" customHeight="1"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21"/>
      <c r="S13" s="121"/>
      <c r="T13" s="121"/>
      <c r="U13" s="121"/>
      <c r="V13" s="121"/>
      <c r="W13" s="121"/>
      <c r="X13" s="121"/>
      <c r="Y13" s="121"/>
      <c r="Z13" s="121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3"/>
    </row>
    <row r="14" spans="2:58" ht="13.5" customHeight="1" thickBot="1"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25"/>
      <c r="S14" s="125"/>
      <c r="T14" s="126"/>
      <c r="U14" s="126"/>
      <c r="V14" s="126"/>
      <c r="W14" s="126"/>
      <c r="X14" s="126"/>
      <c r="Y14" s="126"/>
      <c r="Z14" s="126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8"/>
      <c r="AP14" s="128"/>
      <c r="AQ14" s="128"/>
      <c r="AR14" s="128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9"/>
    </row>
    <row r="15" spans="2:111" ht="13.5" customHeight="1"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25"/>
      <c r="S15" s="125"/>
      <c r="T15" s="305" t="s">
        <v>33</v>
      </c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7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9"/>
      <c r="CQ15" s="136"/>
      <c r="CR15" s="136"/>
      <c r="CS15" s="136"/>
      <c r="CT15" s="136"/>
      <c r="CU15" s="136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</row>
    <row r="16" spans="2:111" ht="13.5" customHeight="1" thickBot="1">
      <c r="B16" s="132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25"/>
      <c r="S16" s="125"/>
      <c r="T16" s="308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10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9"/>
      <c r="BQ16" s="130"/>
      <c r="CQ16" s="136"/>
      <c r="CR16" s="136"/>
      <c r="CS16" s="136"/>
      <c r="CT16" s="136"/>
      <c r="CU16" s="136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</row>
    <row r="17" spans="2:111" s="131" customFormat="1" ht="13.5" customHeight="1"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201"/>
      <c r="CQ17" s="136"/>
      <c r="CR17" s="136"/>
      <c r="CS17" s="136"/>
      <c r="CT17" s="136"/>
      <c r="CU17" s="136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</row>
    <row r="18" spans="2:112" s="131" customFormat="1" ht="13.5" customHeight="1" thickBot="1"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5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K18" s="136"/>
      <c r="CQ18" s="136"/>
      <c r="CR18" s="136"/>
      <c r="CS18" s="136"/>
      <c r="CT18" s="136"/>
      <c r="CU18" s="136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</row>
    <row r="19" spans="2:112" ht="13.5" customHeight="1">
      <c r="B19" s="132"/>
      <c r="C19" s="133"/>
      <c r="D19" s="133"/>
      <c r="E19" s="133"/>
      <c r="F19" s="133"/>
      <c r="G19" s="312">
        <v>1</v>
      </c>
      <c r="H19" s="313"/>
      <c r="I19" s="313"/>
      <c r="J19" s="313"/>
      <c r="K19" s="313"/>
      <c r="L19" s="313"/>
      <c r="M19" s="314"/>
      <c r="N19" s="133"/>
      <c r="O19" s="289" t="s">
        <v>38</v>
      </c>
      <c r="P19" s="290"/>
      <c r="Q19" s="291"/>
      <c r="R19" s="289" t="s">
        <v>130</v>
      </c>
      <c r="S19" s="290"/>
      <c r="T19" s="291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298">
        <v>24</v>
      </c>
      <c r="AR19" s="299"/>
      <c r="AS19" s="299"/>
      <c r="AT19" s="299"/>
      <c r="AU19" s="299"/>
      <c r="AV19" s="299"/>
      <c r="AW19" s="300"/>
      <c r="AX19" s="125"/>
      <c r="AY19" s="289" t="s">
        <v>131</v>
      </c>
      <c r="AZ19" s="290"/>
      <c r="BA19" s="291"/>
      <c r="BB19" s="289" t="s">
        <v>37</v>
      </c>
      <c r="BC19" s="290"/>
      <c r="BD19" s="291"/>
      <c r="BE19" s="125"/>
      <c r="BF19" s="129"/>
      <c r="BJ19" s="136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36"/>
      <c r="CA19" s="136"/>
      <c r="CB19" s="136"/>
      <c r="CC19" s="136"/>
      <c r="CD19" s="136"/>
      <c r="CE19" s="125"/>
      <c r="CF19" s="125"/>
      <c r="CG19" s="125"/>
      <c r="CK19" s="136"/>
      <c r="CQ19" s="125"/>
      <c r="CR19" s="136"/>
      <c r="CS19" s="136"/>
      <c r="CT19" s="136"/>
      <c r="CU19" s="136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25"/>
    </row>
    <row r="20" spans="2:112" ht="13.5" customHeight="1" thickBot="1">
      <c r="B20" s="132"/>
      <c r="C20" s="133"/>
      <c r="D20" s="133"/>
      <c r="E20" s="133"/>
      <c r="F20" s="133"/>
      <c r="G20" s="315"/>
      <c r="H20" s="316"/>
      <c r="I20" s="316"/>
      <c r="J20" s="316"/>
      <c r="K20" s="316"/>
      <c r="L20" s="316"/>
      <c r="M20" s="317"/>
      <c r="N20" s="133"/>
      <c r="O20" s="292"/>
      <c r="P20" s="293"/>
      <c r="Q20" s="294"/>
      <c r="R20" s="292"/>
      <c r="S20" s="293"/>
      <c r="T20" s="294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301"/>
      <c r="AR20" s="302"/>
      <c r="AS20" s="302"/>
      <c r="AT20" s="302"/>
      <c r="AU20" s="302"/>
      <c r="AV20" s="302"/>
      <c r="AW20" s="303"/>
      <c r="AX20" s="125"/>
      <c r="AY20" s="292"/>
      <c r="AZ20" s="293"/>
      <c r="BA20" s="294"/>
      <c r="BB20" s="292"/>
      <c r="BC20" s="293"/>
      <c r="BD20" s="294"/>
      <c r="BE20" s="137"/>
      <c r="BF20" s="138"/>
      <c r="BJ20" s="136"/>
      <c r="BL20" s="125"/>
      <c r="BM20" s="125"/>
      <c r="BN20" s="125"/>
      <c r="BO20" s="125"/>
      <c r="BP20" s="125"/>
      <c r="BQ20" s="125"/>
      <c r="BX20" s="125"/>
      <c r="BY20" s="125"/>
      <c r="BZ20" s="136"/>
      <c r="CA20" s="136"/>
      <c r="CB20" s="136"/>
      <c r="CC20" s="136"/>
      <c r="CD20" s="136"/>
      <c r="CE20" s="125"/>
      <c r="CF20" s="125"/>
      <c r="CG20" s="125"/>
      <c r="CK20" s="136"/>
      <c r="CQ20" s="125"/>
      <c r="CR20" s="136"/>
      <c r="CS20" s="136"/>
      <c r="CT20" s="136"/>
      <c r="CU20" s="136"/>
      <c r="CV20" s="136"/>
      <c r="CW20" s="136"/>
      <c r="CX20" s="133"/>
      <c r="CY20" s="133"/>
      <c r="CZ20" s="136"/>
      <c r="DA20" s="136"/>
      <c r="DB20" s="136"/>
      <c r="DC20" s="136"/>
      <c r="DD20" s="136"/>
      <c r="DE20" s="133"/>
      <c r="DF20" s="133"/>
      <c r="DG20" s="133"/>
      <c r="DH20" s="125"/>
    </row>
    <row r="21" spans="2:112" ht="13.5" customHeight="1" thickBot="1"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292"/>
      <c r="P21" s="293"/>
      <c r="Q21" s="294"/>
      <c r="R21" s="292"/>
      <c r="S21" s="293"/>
      <c r="T21" s="294"/>
      <c r="U21" s="125"/>
      <c r="V21" s="125"/>
      <c r="W21" s="125"/>
      <c r="X21" s="125"/>
      <c r="Y21" s="298">
        <v>13</v>
      </c>
      <c r="Z21" s="299"/>
      <c r="AA21" s="299"/>
      <c r="AB21" s="299"/>
      <c r="AC21" s="299"/>
      <c r="AD21" s="299"/>
      <c r="AE21" s="300"/>
      <c r="AF21" s="125"/>
      <c r="AG21" s="289" t="s">
        <v>73</v>
      </c>
      <c r="AH21" s="290"/>
      <c r="AI21" s="291"/>
      <c r="AJ21" s="289" t="s">
        <v>36</v>
      </c>
      <c r="AK21" s="290"/>
      <c r="AL21" s="291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292"/>
      <c r="AZ21" s="293"/>
      <c r="BA21" s="294"/>
      <c r="BB21" s="292"/>
      <c r="BC21" s="293"/>
      <c r="BD21" s="294"/>
      <c r="BE21" s="137"/>
      <c r="BF21" s="138"/>
      <c r="BJ21" s="136"/>
      <c r="BL21" s="125"/>
      <c r="BM21" s="125"/>
      <c r="BN21" s="125"/>
      <c r="BO21" s="125"/>
      <c r="BP21" s="125"/>
      <c r="BQ21" s="125"/>
      <c r="BX21" s="125"/>
      <c r="BY21" s="125"/>
      <c r="BZ21" s="136"/>
      <c r="CA21" s="136"/>
      <c r="CB21" s="136"/>
      <c r="CC21" s="136"/>
      <c r="CD21" s="136"/>
      <c r="CE21" s="125"/>
      <c r="CF21" s="125"/>
      <c r="CG21" s="125"/>
      <c r="CK21" s="136"/>
      <c r="CQ21" s="125"/>
      <c r="CR21" s="136"/>
      <c r="CS21" s="136"/>
      <c r="CT21" s="136"/>
      <c r="CU21" s="136"/>
      <c r="CV21" s="136"/>
      <c r="CW21" s="136"/>
      <c r="CX21" s="133"/>
      <c r="CY21" s="133"/>
      <c r="CZ21" s="136"/>
      <c r="DA21" s="136"/>
      <c r="DB21" s="136"/>
      <c r="DC21" s="136"/>
      <c r="DD21" s="136"/>
      <c r="DE21" s="133"/>
      <c r="DF21" s="133"/>
      <c r="DG21" s="133"/>
      <c r="DH21" s="125"/>
    </row>
    <row r="22" spans="2:112" ht="13.5" customHeight="1" thickBot="1">
      <c r="B22" s="132"/>
      <c r="C22" s="133"/>
      <c r="D22" s="133"/>
      <c r="E22" s="133"/>
      <c r="F22" s="133"/>
      <c r="G22" s="312">
        <v>2</v>
      </c>
      <c r="H22" s="313"/>
      <c r="I22" s="313"/>
      <c r="J22" s="313"/>
      <c r="K22" s="313"/>
      <c r="L22" s="313"/>
      <c r="M22" s="314"/>
      <c r="N22" s="133"/>
      <c r="O22" s="292"/>
      <c r="P22" s="293"/>
      <c r="Q22" s="294"/>
      <c r="R22" s="292"/>
      <c r="S22" s="293"/>
      <c r="T22" s="294"/>
      <c r="U22" s="128"/>
      <c r="V22" s="128"/>
      <c r="W22" s="125"/>
      <c r="X22" s="125"/>
      <c r="Y22" s="301"/>
      <c r="Z22" s="302"/>
      <c r="AA22" s="302"/>
      <c r="AB22" s="302"/>
      <c r="AC22" s="302"/>
      <c r="AD22" s="302"/>
      <c r="AE22" s="303"/>
      <c r="AF22" s="125"/>
      <c r="AG22" s="292"/>
      <c r="AH22" s="293"/>
      <c r="AI22" s="294"/>
      <c r="AJ22" s="292"/>
      <c r="AK22" s="293"/>
      <c r="AL22" s="294"/>
      <c r="AN22" s="125"/>
      <c r="AO22" s="125"/>
      <c r="AP22" s="125"/>
      <c r="AQ22" s="298">
        <v>25</v>
      </c>
      <c r="AR22" s="299"/>
      <c r="AS22" s="299"/>
      <c r="AT22" s="299"/>
      <c r="AU22" s="299"/>
      <c r="AV22" s="299"/>
      <c r="AW22" s="300"/>
      <c r="AX22" s="125"/>
      <c r="AY22" s="292"/>
      <c r="AZ22" s="293"/>
      <c r="BA22" s="294"/>
      <c r="BB22" s="292"/>
      <c r="BC22" s="293"/>
      <c r="BD22" s="294"/>
      <c r="BE22" s="137"/>
      <c r="BF22" s="138"/>
      <c r="BJ22" s="136"/>
      <c r="BL22" s="125"/>
      <c r="BM22" s="125"/>
      <c r="BN22" s="125"/>
      <c r="BO22" s="125"/>
      <c r="BP22" s="125"/>
      <c r="BQ22" s="125"/>
      <c r="BX22" s="125"/>
      <c r="BY22" s="125"/>
      <c r="BZ22" s="136"/>
      <c r="CA22" s="136"/>
      <c r="CB22" s="136"/>
      <c r="CC22" s="136"/>
      <c r="CD22" s="136"/>
      <c r="CE22" s="125"/>
      <c r="CF22" s="125"/>
      <c r="CG22" s="125"/>
      <c r="CK22" s="136"/>
      <c r="CQ22" s="125"/>
      <c r="CR22" s="136"/>
      <c r="CS22" s="136"/>
      <c r="CT22" s="136"/>
      <c r="CU22" s="136"/>
      <c r="CV22" s="136"/>
      <c r="CW22" s="136"/>
      <c r="CX22" s="133"/>
      <c r="CY22" s="133"/>
      <c r="CZ22" s="136"/>
      <c r="DA22" s="136"/>
      <c r="DB22" s="136"/>
      <c r="DC22" s="136"/>
      <c r="DD22" s="136"/>
      <c r="DE22" s="133"/>
      <c r="DF22" s="133"/>
      <c r="DG22" s="133"/>
      <c r="DH22" s="125"/>
    </row>
    <row r="23" spans="2:112" ht="13.5" customHeight="1" thickBot="1">
      <c r="B23" s="132"/>
      <c r="C23" s="133"/>
      <c r="D23" s="133"/>
      <c r="E23" s="133"/>
      <c r="F23" s="133"/>
      <c r="G23" s="315"/>
      <c r="H23" s="316"/>
      <c r="I23" s="316"/>
      <c r="J23" s="316"/>
      <c r="K23" s="316"/>
      <c r="L23" s="316"/>
      <c r="M23" s="317"/>
      <c r="N23" s="133"/>
      <c r="O23" s="292"/>
      <c r="P23" s="293"/>
      <c r="Q23" s="294"/>
      <c r="R23" s="292"/>
      <c r="S23" s="293"/>
      <c r="T23" s="294"/>
      <c r="U23" s="128"/>
      <c r="V23" s="128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292"/>
      <c r="AH23" s="293"/>
      <c r="AI23" s="294"/>
      <c r="AJ23" s="292"/>
      <c r="AK23" s="293"/>
      <c r="AL23" s="294"/>
      <c r="AN23" s="125"/>
      <c r="AO23" s="125"/>
      <c r="AP23" s="125"/>
      <c r="AQ23" s="301"/>
      <c r="AR23" s="302"/>
      <c r="AS23" s="302"/>
      <c r="AT23" s="302"/>
      <c r="AU23" s="302"/>
      <c r="AV23" s="302"/>
      <c r="AW23" s="303"/>
      <c r="AX23" s="125"/>
      <c r="AY23" s="295"/>
      <c r="AZ23" s="296"/>
      <c r="BA23" s="297"/>
      <c r="BB23" s="295"/>
      <c r="BC23" s="296"/>
      <c r="BD23" s="297"/>
      <c r="BE23" s="140"/>
      <c r="BF23" s="138"/>
      <c r="BG23" s="124"/>
      <c r="BH23" s="125"/>
      <c r="BJ23" s="136"/>
      <c r="BL23" s="125"/>
      <c r="BM23" s="125"/>
      <c r="BN23" s="125"/>
      <c r="BO23" s="125"/>
      <c r="BP23" s="125"/>
      <c r="BQ23" s="125"/>
      <c r="BX23" s="125"/>
      <c r="BY23" s="125"/>
      <c r="CC23" s="136"/>
      <c r="CD23" s="136"/>
      <c r="CE23" s="125"/>
      <c r="CF23" s="125"/>
      <c r="CG23" s="125"/>
      <c r="CK23" s="136"/>
      <c r="CQ23" s="125"/>
      <c r="CR23" s="133"/>
      <c r="CS23" s="139"/>
      <c r="CT23" s="139"/>
      <c r="CU23" s="139"/>
      <c r="CV23" s="133"/>
      <c r="CW23" s="133"/>
      <c r="CX23" s="133"/>
      <c r="CY23" s="133"/>
      <c r="CZ23" s="136"/>
      <c r="DA23" s="136"/>
      <c r="DB23" s="136"/>
      <c r="DC23" s="136"/>
      <c r="DD23" s="136"/>
      <c r="DE23" s="133"/>
      <c r="DF23" s="133"/>
      <c r="DG23" s="133"/>
      <c r="DH23" s="125"/>
    </row>
    <row r="24" spans="2:112" ht="13.5" customHeight="1" thickBot="1"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292"/>
      <c r="P24" s="293"/>
      <c r="Q24" s="294"/>
      <c r="R24" s="292"/>
      <c r="S24" s="293"/>
      <c r="T24" s="294"/>
      <c r="U24" s="125"/>
      <c r="V24" s="125"/>
      <c r="W24" s="125"/>
      <c r="X24" s="125"/>
      <c r="Y24" s="298">
        <v>14</v>
      </c>
      <c r="Z24" s="299"/>
      <c r="AA24" s="299"/>
      <c r="AB24" s="299"/>
      <c r="AC24" s="299"/>
      <c r="AD24" s="299"/>
      <c r="AE24" s="300"/>
      <c r="AF24" s="125"/>
      <c r="AG24" s="292"/>
      <c r="AH24" s="293"/>
      <c r="AI24" s="294"/>
      <c r="AJ24" s="292"/>
      <c r="AK24" s="293"/>
      <c r="AL24" s="294"/>
      <c r="AN24" s="141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40"/>
      <c r="BF24" s="138"/>
      <c r="BG24" s="124"/>
      <c r="BH24" s="125"/>
      <c r="BJ24" s="133"/>
      <c r="BL24" s="125"/>
      <c r="BM24" s="125"/>
      <c r="BN24" s="125"/>
      <c r="BO24" s="125"/>
      <c r="BP24" s="125"/>
      <c r="BQ24" s="125"/>
      <c r="BX24" s="125"/>
      <c r="BY24" s="125"/>
      <c r="CC24" s="125"/>
      <c r="CD24" s="125"/>
      <c r="CE24" s="125"/>
      <c r="CF24" s="125"/>
      <c r="CG24" s="125"/>
      <c r="CK24" s="136"/>
      <c r="CQ24" s="125"/>
      <c r="CR24" s="136"/>
      <c r="CS24" s="136"/>
      <c r="CT24" s="136"/>
      <c r="CU24" s="136"/>
      <c r="CV24" s="133"/>
      <c r="CW24" s="133"/>
      <c r="CX24" s="133"/>
      <c r="CY24" s="133"/>
      <c r="CZ24" s="136"/>
      <c r="DA24" s="136"/>
      <c r="DB24" s="136"/>
      <c r="DC24" s="136"/>
      <c r="DD24" s="136"/>
      <c r="DE24" s="133"/>
      <c r="DF24" s="133"/>
      <c r="DG24" s="133"/>
      <c r="DH24" s="125"/>
    </row>
    <row r="25" spans="2:112" ht="13.5" customHeight="1" thickBot="1">
      <c r="B25" s="132"/>
      <c r="C25" s="133"/>
      <c r="D25" s="133"/>
      <c r="E25" s="133"/>
      <c r="F25" s="133"/>
      <c r="G25" s="312">
        <v>3</v>
      </c>
      <c r="H25" s="313"/>
      <c r="I25" s="313"/>
      <c r="J25" s="313"/>
      <c r="K25" s="313"/>
      <c r="L25" s="313"/>
      <c r="M25" s="314"/>
      <c r="N25" s="133"/>
      <c r="O25" s="292"/>
      <c r="P25" s="293"/>
      <c r="Q25" s="294"/>
      <c r="R25" s="292"/>
      <c r="S25" s="293"/>
      <c r="T25" s="294"/>
      <c r="U25" s="141"/>
      <c r="V25" s="141"/>
      <c r="W25" s="125"/>
      <c r="X25" s="125"/>
      <c r="Y25" s="301"/>
      <c r="Z25" s="302"/>
      <c r="AA25" s="302"/>
      <c r="AB25" s="302"/>
      <c r="AC25" s="302"/>
      <c r="AD25" s="302"/>
      <c r="AE25" s="303"/>
      <c r="AF25" s="125"/>
      <c r="AG25" s="292"/>
      <c r="AH25" s="293"/>
      <c r="AI25" s="294"/>
      <c r="AJ25" s="292"/>
      <c r="AK25" s="293"/>
      <c r="AL25" s="294"/>
      <c r="AN25" s="141"/>
      <c r="AO25" s="125"/>
      <c r="AP25" s="125"/>
      <c r="AQ25" s="298">
        <v>26</v>
      </c>
      <c r="AR25" s="299"/>
      <c r="AS25" s="299"/>
      <c r="AT25" s="299"/>
      <c r="AU25" s="299"/>
      <c r="AV25" s="299"/>
      <c r="AW25" s="300"/>
      <c r="AX25" s="125"/>
      <c r="AY25" s="289" t="s">
        <v>22</v>
      </c>
      <c r="AZ25" s="290"/>
      <c r="BA25" s="291"/>
      <c r="BB25" s="289" t="s">
        <v>36</v>
      </c>
      <c r="BC25" s="290"/>
      <c r="BD25" s="291"/>
      <c r="BF25" s="138"/>
      <c r="BG25" s="124"/>
      <c r="BH25" s="125"/>
      <c r="BJ25" s="136"/>
      <c r="BL25" s="125"/>
      <c r="BM25" s="125"/>
      <c r="BN25" s="125"/>
      <c r="BO25" s="125"/>
      <c r="BP25" s="125"/>
      <c r="BQ25" s="125"/>
      <c r="BX25" s="125"/>
      <c r="BY25" s="125"/>
      <c r="CC25" s="125"/>
      <c r="CD25" s="125"/>
      <c r="CE25" s="125"/>
      <c r="CF25" s="125"/>
      <c r="CG25" s="125"/>
      <c r="CK25" s="136"/>
      <c r="CQ25" s="125"/>
      <c r="CR25" s="136"/>
      <c r="CS25" s="136"/>
      <c r="CT25" s="136"/>
      <c r="CU25" s="136"/>
      <c r="CV25" s="133"/>
      <c r="CW25" s="133"/>
      <c r="CX25" s="133"/>
      <c r="CY25" s="133"/>
      <c r="CZ25" s="136"/>
      <c r="DA25" s="136"/>
      <c r="DB25" s="136"/>
      <c r="DC25" s="136"/>
      <c r="DD25" s="136"/>
      <c r="DE25" s="133"/>
      <c r="DF25" s="133"/>
      <c r="DG25" s="133"/>
      <c r="DH25" s="125"/>
    </row>
    <row r="26" spans="2:112" ht="13.5" customHeight="1" thickBot="1">
      <c r="B26" s="132"/>
      <c r="C26" s="133"/>
      <c r="D26" s="133"/>
      <c r="E26" s="133"/>
      <c r="F26" s="133"/>
      <c r="G26" s="315"/>
      <c r="H26" s="316"/>
      <c r="I26" s="316"/>
      <c r="J26" s="316"/>
      <c r="K26" s="316"/>
      <c r="L26" s="316"/>
      <c r="M26" s="317"/>
      <c r="N26" s="133"/>
      <c r="O26" s="292"/>
      <c r="P26" s="293"/>
      <c r="Q26" s="294"/>
      <c r="R26" s="292"/>
      <c r="S26" s="293"/>
      <c r="T26" s="294"/>
      <c r="U26" s="141"/>
      <c r="V26" s="141"/>
      <c r="W26" s="141"/>
      <c r="X26" s="125"/>
      <c r="Y26" s="125"/>
      <c r="Z26" s="125"/>
      <c r="AA26" s="125"/>
      <c r="AB26" s="125"/>
      <c r="AC26" s="125"/>
      <c r="AD26" s="125"/>
      <c r="AE26" s="125"/>
      <c r="AF26" s="125"/>
      <c r="AG26" s="292"/>
      <c r="AH26" s="293"/>
      <c r="AI26" s="294"/>
      <c r="AJ26" s="292"/>
      <c r="AK26" s="293"/>
      <c r="AL26" s="294"/>
      <c r="AN26" s="125"/>
      <c r="AO26" s="125"/>
      <c r="AP26" s="125"/>
      <c r="AQ26" s="301"/>
      <c r="AR26" s="302"/>
      <c r="AS26" s="302"/>
      <c r="AT26" s="302"/>
      <c r="AU26" s="302"/>
      <c r="AV26" s="302"/>
      <c r="AW26" s="303"/>
      <c r="AX26" s="125"/>
      <c r="AY26" s="292"/>
      <c r="AZ26" s="293"/>
      <c r="BA26" s="294"/>
      <c r="BB26" s="292"/>
      <c r="BC26" s="293"/>
      <c r="BD26" s="294"/>
      <c r="BF26" s="137"/>
      <c r="BG26" s="124"/>
      <c r="BH26" s="125"/>
      <c r="BJ26" s="136"/>
      <c r="BL26" s="125"/>
      <c r="BM26" s="125"/>
      <c r="BN26" s="125"/>
      <c r="BO26" s="125"/>
      <c r="BP26" s="125"/>
      <c r="BQ26" s="125"/>
      <c r="BX26" s="125"/>
      <c r="BY26" s="125"/>
      <c r="CC26" s="125"/>
      <c r="CD26" s="125"/>
      <c r="CE26" s="125"/>
      <c r="CF26" s="125"/>
      <c r="CG26" s="125"/>
      <c r="CK26" s="136"/>
      <c r="CQ26" s="125"/>
      <c r="CR26" s="136"/>
      <c r="CS26" s="136"/>
      <c r="CT26" s="136"/>
      <c r="CU26" s="136"/>
      <c r="CV26" s="133"/>
      <c r="CW26" s="133"/>
      <c r="CX26" s="133"/>
      <c r="CY26" s="133"/>
      <c r="CZ26" s="136"/>
      <c r="DA26" s="136"/>
      <c r="DB26" s="136"/>
      <c r="DC26" s="136"/>
      <c r="DD26" s="136"/>
      <c r="DE26" s="133"/>
      <c r="DF26" s="133"/>
      <c r="DG26" s="133"/>
      <c r="DH26" s="125"/>
    </row>
    <row r="27" spans="2:112" ht="13.5" customHeight="1" thickBot="1"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292"/>
      <c r="P27" s="293"/>
      <c r="Q27" s="294"/>
      <c r="R27" s="292"/>
      <c r="S27" s="293"/>
      <c r="T27" s="294"/>
      <c r="U27" s="141"/>
      <c r="V27" s="141"/>
      <c r="W27" s="141"/>
      <c r="X27" s="125"/>
      <c r="Y27" s="298">
        <v>15</v>
      </c>
      <c r="Z27" s="299"/>
      <c r="AA27" s="299"/>
      <c r="AB27" s="299"/>
      <c r="AC27" s="299"/>
      <c r="AD27" s="299"/>
      <c r="AE27" s="300"/>
      <c r="AF27" s="125"/>
      <c r="AG27" s="292"/>
      <c r="AH27" s="293"/>
      <c r="AI27" s="294"/>
      <c r="AJ27" s="292"/>
      <c r="AK27" s="293"/>
      <c r="AL27" s="294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292"/>
      <c r="AZ27" s="293"/>
      <c r="BA27" s="294"/>
      <c r="BB27" s="292"/>
      <c r="BC27" s="293"/>
      <c r="BD27" s="294"/>
      <c r="BF27" s="137"/>
      <c r="BG27" s="124"/>
      <c r="BH27" s="125"/>
      <c r="BJ27" s="136"/>
      <c r="BL27" s="125"/>
      <c r="BM27" s="125"/>
      <c r="BN27" s="125"/>
      <c r="BO27" s="125"/>
      <c r="BP27" s="125"/>
      <c r="BQ27" s="125"/>
      <c r="BX27" s="125"/>
      <c r="BY27" s="125"/>
      <c r="CC27" s="125"/>
      <c r="CD27" s="125"/>
      <c r="CE27" s="125"/>
      <c r="CF27" s="125"/>
      <c r="CG27" s="125"/>
      <c r="CK27" s="136"/>
      <c r="CQ27" s="125"/>
      <c r="CR27" s="136"/>
      <c r="CS27" s="136"/>
      <c r="CT27" s="136"/>
      <c r="CU27" s="136"/>
      <c r="CV27" s="133"/>
      <c r="CW27" s="133"/>
      <c r="CX27" s="133"/>
      <c r="CY27" s="133"/>
      <c r="CZ27" s="136"/>
      <c r="DA27" s="136"/>
      <c r="DB27" s="136"/>
      <c r="DC27" s="136"/>
      <c r="DD27" s="136"/>
      <c r="DE27" s="133"/>
      <c r="DF27" s="133"/>
      <c r="DG27" s="133"/>
      <c r="DH27" s="125"/>
    </row>
    <row r="28" spans="2:112" ht="13.5" customHeight="1" thickBot="1">
      <c r="B28" s="132"/>
      <c r="C28" s="133"/>
      <c r="D28" s="133"/>
      <c r="E28" s="133"/>
      <c r="F28" s="133"/>
      <c r="G28" s="312">
        <v>4</v>
      </c>
      <c r="H28" s="313"/>
      <c r="I28" s="313"/>
      <c r="J28" s="313"/>
      <c r="K28" s="313"/>
      <c r="L28" s="313"/>
      <c r="M28" s="314"/>
      <c r="N28" s="133"/>
      <c r="O28" s="292"/>
      <c r="P28" s="293"/>
      <c r="Q28" s="294"/>
      <c r="R28" s="292"/>
      <c r="S28" s="293"/>
      <c r="T28" s="294"/>
      <c r="U28" s="141"/>
      <c r="V28" s="141"/>
      <c r="W28" s="141"/>
      <c r="X28" s="125"/>
      <c r="Y28" s="301"/>
      <c r="Z28" s="302"/>
      <c r="AA28" s="302"/>
      <c r="AB28" s="302"/>
      <c r="AC28" s="302"/>
      <c r="AD28" s="302"/>
      <c r="AE28" s="303"/>
      <c r="AF28" s="125"/>
      <c r="AG28" s="295"/>
      <c r="AH28" s="296"/>
      <c r="AI28" s="297"/>
      <c r="AJ28" s="295"/>
      <c r="AK28" s="296"/>
      <c r="AL28" s="297"/>
      <c r="AN28" s="141"/>
      <c r="AO28" s="141"/>
      <c r="AP28" s="125"/>
      <c r="AQ28" s="298">
        <v>27</v>
      </c>
      <c r="AR28" s="299"/>
      <c r="AS28" s="299"/>
      <c r="AT28" s="299"/>
      <c r="AU28" s="299"/>
      <c r="AV28" s="299"/>
      <c r="AW28" s="300"/>
      <c r="AX28" s="125"/>
      <c r="AY28" s="292"/>
      <c r="AZ28" s="293"/>
      <c r="BA28" s="294"/>
      <c r="BB28" s="292"/>
      <c r="BC28" s="293"/>
      <c r="BD28" s="294"/>
      <c r="BF28" s="137"/>
      <c r="BG28" s="124"/>
      <c r="BH28" s="125"/>
      <c r="BJ28" s="136"/>
      <c r="BL28" s="125"/>
      <c r="BM28" s="125"/>
      <c r="BN28" s="125"/>
      <c r="BO28" s="125"/>
      <c r="BP28" s="125"/>
      <c r="BQ28" s="125"/>
      <c r="BX28" s="125"/>
      <c r="BY28" s="125"/>
      <c r="CC28" s="125"/>
      <c r="CD28" s="125"/>
      <c r="CE28" s="125"/>
      <c r="CF28" s="125"/>
      <c r="CG28" s="125"/>
      <c r="CK28" s="136"/>
      <c r="CQ28" s="125"/>
      <c r="CR28" s="136"/>
      <c r="CS28" s="136"/>
      <c r="CT28" s="136"/>
      <c r="CU28" s="136"/>
      <c r="CV28" s="133"/>
      <c r="CW28" s="133"/>
      <c r="CX28" s="133"/>
      <c r="CY28" s="133"/>
      <c r="CZ28" s="136"/>
      <c r="DA28" s="136"/>
      <c r="DB28" s="136"/>
      <c r="DC28" s="136"/>
      <c r="DD28" s="139"/>
      <c r="DE28" s="133"/>
      <c r="DF28" s="133"/>
      <c r="DG28" s="133"/>
      <c r="DH28" s="125"/>
    </row>
    <row r="29" spans="2:112" ht="13.5" customHeight="1" thickBot="1">
      <c r="B29" s="132"/>
      <c r="C29" s="133"/>
      <c r="D29" s="133"/>
      <c r="E29" s="133"/>
      <c r="F29" s="133"/>
      <c r="G29" s="315"/>
      <c r="H29" s="316"/>
      <c r="I29" s="316"/>
      <c r="J29" s="316"/>
      <c r="K29" s="316"/>
      <c r="L29" s="316"/>
      <c r="M29" s="317"/>
      <c r="N29" s="133"/>
      <c r="O29" s="292"/>
      <c r="P29" s="293"/>
      <c r="Q29" s="294"/>
      <c r="R29" s="292"/>
      <c r="S29" s="293"/>
      <c r="T29" s="294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N29" s="141"/>
      <c r="AO29" s="141"/>
      <c r="AP29" s="125"/>
      <c r="AQ29" s="301"/>
      <c r="AR29" s="302"/>
      <c r="AS29" s="302"/>
      <c r="AT29" s="302"/>
      <c r="AU29" s="302"/>
      <c r="AV29" s="302"/>
      <c r="AW29" s="303"/>
      <c r="AX29" s="125"/>
      <c r="AY29" s="292"/>
      <c r="AZ29" s="293"/>
      <c r="BA29" s="294"/>
      <c r="BB29" s="292"/>
      <c r="BC29" s="293"/>
      <c r="BD29" s="294"/>
      <c r="BF29" s="137"/>
      <c r="BG29" s="124"/>
      <c r="BH29" s="125"/>
      <c r="BI29" s="125"/>
      <c r="BJ29" s="136"/>
      <c r="BL29" s="125"/>
      <c r="BM29" s="125"/>
      <c r="BN29" s="125"/>
      <c r="BO29" s="125"/>
      <c r="BP29" s="125"/>
      <c r="BQ29" s="125"/>
      <c r="BX29" s="125"/>
      <c r="BY29" s="136"/>
      <c r="CC29" s="125"/>
      <c r="CD29" s="125"/>
      <c r="CE29" s="125"/>
      <c r="CF29" s="125"/>
      <c r="CG29" s="125"/>
      <c r="CH29" s="125"/>
      <c r="CI29" s="125"/>
      <c r="CJ29" s="136"/>
      <c r="CK29" s="136"/>
      <c r="CL29" s="125"/>
      <c r="CM29" s="125"/>
      <c r="CN29" s="125"/>
      <c r="CO29" s="125"/>
      <c r="CP29" s="125"/>
      <c r="CQ29" s="136"/>
      <c r="CR29" s="136"/>
      <c r="CS29" s="136"/>
      <c r="CT29" s="136"/>
      <c r="CU29" s="136"/>
      <c r="CV29" s="133"/>
      <c r="CW29" s="133"/>
      <c r="CX29" s="133"/>
      <c r="CY29" s="133"/>
      <c r="CZ29" s="136"/>
      <c r="DA29" s="136"/>
      <c r="DB29" s="136"/>
      <c r="DC29" s="136"/>
      <c r="DD29" s="136"/>
      <c r="DE29" s="133"/>
      <c r="DF29" s="133"/>
      <c r="DG29" s="133"/>
      <c r="DH29" s="125"/>
    </row>
    <row r="30" spans="2:112" ht="13.5" customHeight="1" thickBot="1"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292"/>
      <c r="P30" s="293"/>
      <c r="Q30" s="294"/>
      <c r="R30" s="292"/>
      <c r="S30" s="293"/>
      <c r="T30" s="294"/>
      <c r="U30" s="125"/>
      <c r="V30" s="125"/>
      <c r="W30" s="125"/>
      <c r="X30" s="125"/>
      <c r="Y30" s="298">
        <v>16</v>
      </c>
      <c r="Z30" s="299"/>
      <c r="AA30" s="299"/>
      <c r="AB30" s="299"/>
      <c r="AC30" s="299"/>
      <c r="AD30" s="299"/>
      <c r="AE30" s="300"/>
      <c r="AF30" s="125"/>
      <c r="AG30" s="289" t="s">
        <v>35</v>
      </c>
      <c r="AH30" s="290"/>
      <c r="AI30" s="291"/>
      <c r="AJ30" s="289" t="s">
        <v>130</v>
      </c>
      <c r="AK30" s="290"/>
      <c r="AL30" s="291"/>
      <c r="AN30" s="141"/>
      <c r="AO30" s="141"/>
      <c r="AP30" s="125"/>
      <c r="AQ30" s="125"/>
      <c r="AR30" s="125"/>
      <c r="AS30" s="125"/>
      <c r="AT30" s="125"/>
      <c r="AU30" s="125"/>
      <c r="AV30" s="125"/>
      <c r="AW30" s="125"/>
      <c r="AX30" s="125"/>
      <c r="AY30" s="292"/>
      <c r="AZ30" s="293"/>
      <c r="BA30" s="294"/>
      <c r="BB30" s="292"/>
      <c r="BC30" s="293"/>
      <c r="BD30" s="294"/>
      <c r="BF30" s="133"/>
      <c r="BG30" s="124"/>
      <c r="BH30" s="125"/>
      <c r="BI30" s="142"/>
      <c r="BJ30" s="133"/>
      <c r="BL30" s="125"/>
      <c r="BM30" s="125"/>
      <c r="BN30" s="125"/>
      <c r="BO30" s="125"/>
      <c r="BP30" s="125"/>
      <c r="BQ30" s="125"/>
      <c r="BX30" s="125"/>
      <c r="BY30" s="125"/>
      <c r="CC30" s="125"/>
      <c r="CD30" s="125"/>
      <c r="CE30" s="125"/>
      <c r="CF30" s="125"/>
      <c r="CG30" s="125"/>
      <c r="CH30" s="125"/>
      <c r="CI30" s="125"/>
      <c r="CJ30" s="136"/>
      <c r="CK30" s="136"/>
      <c r="CL30" s="125"/>
      <c r="CM30" s="125"/>
      <c r="CN30" s="125"/>
      <c r="CO30" s="125"/>
      <c r="CP30" s="125"/>
      <c r="CQ30" s="136"/>
      <c r="CR30" s="136"/>
      <c r="CS30" s="136"/>
      <c r="CT30" s="136"/>
      <c r="CU30" s="136"/>
      <c r="CV30" s="133"/>
      <c r="CW30" s="133"/>
      <c r="CX30" s="133"/>
      <c r="CY30" s="133"/>
      <c r="CZ30" s="136"/>
      <c r="DA30" s="136"/>
      <c r="DB30" s="136"/>
      <c r="DC30" s="136"/>
      <c r="DD30" s="136"/>
      <c r="DE30" s="133"/>
      <c r="DF30" s="133"/>
      <c r="DG30" s="133"/>
      <c r="DH30" s="125"/>
    </row>
    <row r="31" spans="2:112" ht="13.5" customHeight="1" thickBot="1">
      <c r="B31" s="124"/>
      <c r="C31" s="125"/>
      <c r="D31" s="125"/>
      <c r="E31" s="125"/>
      <c r="F31" s="125"/>
      <c r="G31" s="298">
        <v>5</v>
      </c>
      <c r="H31" s="299"/>
      <c r="I31" s="299"/>
      <c r="J31" s="299"/>
      <c r="K31" s="299"/>
      <c r="L31" s="299"/>
      <c r="M31" s="300"/>
      <c r="N31" s="125"/>
      <c r="O31" s="292"/>
      <c r="P31" s="293"/>
      <c r="Q31" s="294"/>
      <c r="R31" s="292"/>
      <c r="S31" s="293"/>
      <c r="T31" s="294"/>
      <c r="U31" s="128"/>
      <c r="V31" s="128"/>
      <c r="W31" s="125"/>
      <c r="X31" s="125"/>
      <c r="Y31" s="301"/>
      <c r="Z31" s="302"/>
      <c r="AA31" s="302"/>
      <c r="AB31" s="302"/>
      <c r="AC31" s="302"/>
      <c r="AD31" s="302"/>
      <c r="AE31" s="303"/>
      <c r="AF31" s="125"/>
      <c r="AG31" s="292"/>
      <c r="AH31" s="293"/>
      <c r="AI31" s="294"/>
      <c r="AJ31" s="292"/>
      <c r="AK31" s="293"/>
      <c r="AL31" s="294"/>
      <c r="AN31" s="125"/>
      <c r="AO31" s="125"/>
      <c r="AP31" s="125"/>
      <c r="AQ31" s="298">
        <v>28</v>
      </c>
      <c r="AR31" s="299"/>
      <c r="AS31" s="299"/>
      <c r="AT31" s="299"/>
      <c r="AU31" s="299"/>
      <c r="AV31" s="299"/>
      <c r="AW31" s="300"/>
      <c r="AX31" s="125"/>
      <c r="AY31" s="292"/>
      <c r="AZ31" s="293"/>
      <c r="BA31" s="294"/>
      <c r="BB31" s="292"/>
      <c r="BC31" s="293"/>
      <c r="BD31" s="294"/>
      <c r="BF31" s="125"/>
      <c r="BG31" s="124"/>
      <c r="BH31" s="125"/>
      <c r="BI31" s="142"/>
      <c r="BJ31" s="136"/>
      <c r="BL31" s="143"/>
      <c r="BM31" s="143"/>
      <c r="BN31" s="143"/>
      <c r="BO31" s="143"/>
      <c r="BP31" s="143"/>
      <c r="BQ31" s="143"/>
      <c r="BR31" s="125"/>
      <c r="BS31" s="125"/>
      <c r="BT31" s="125"/>
      <c r="BX31" s="125"/>
      <c r="BY31" s="125"/>
      <c r="CC31" s="125"/>
      <c r="CD31" s="125"/>
      <c r="CE31" s="125"/>
      <c r="CF31" s="136"/>
      <c r="CG31" s="136"/>
      <c r="CK31" s="136"/>
      <c r="CL31" s="125"/>
      <c r="CM31" s="125"/>
      <c r="CN31" s="125"/>
      <c r="CO31" s="125"/>
      <c r="CP31" s="125"/>
      <c r="CQ31" s="136"/>
      <c r="CR31" s="136"/>
      <c r="CS31" s="136"/>
      <c r="CT31" s="136"/>
      <c r="CU31" s="136"/>
      <c r="CV31" s="133"/>
      <c r="CW31" s="133"/>
      <c r="CX31" s="133"/>
      <c r="CY31" s="133"/>
      <c r="CZ31" s="136"/>
      <c r="DA31" s="136"/>
      <c r="DB31" s="136"/>
      <c r="DC31" s="136"/>
      <c r="DD31" s="136"/>
      <c r="DE31" s="133"/>
      <c r="DF31" s="133"/>
      <c r="DG31" s="133"/>
      <c r="DH31" s="125"/>
    </row>
    <row r="32" spans="2:112" ht="13.5" customHeight="1" thickBot="1">
      <c r="B32" s="124"/>
      <c r="C32" s="125"/>
      <c r="D32" s="125"/>
      <c r="E32" s="125"/>
      <c r="F32" s="125"/>
      <c r="G32" s="301"/>
      <c r="H32" s="302"/>
      <c r="I32" s="302"/>
      <c r="J32" s="302"/>
      <c r="K32" s="302"/>
      <c r="L32" s="302"/>
      <c r="M32" s="303"/>
      <c r="N32" s="125"/>
      <c r="O32" s="295"/>
      <c r="P32" s="296"/>
      <c r="Q32" s="297"/>
      <c r="R32" s="295"/>
      <c r="S32" s="296"/>
      <c r="T32" s="297"/>
      <c r="U32" s="128"/>
      <c r="V32" s="128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292"/>
      <c r="AH32" s="293"/>
      <c r="AI32" s="294"/>
      <c r="AJ32" s="292"/>
      <c r="AK32" s="293"/>
      <c r="AL32" s="294"/>
      <c r="AN32" s="125"/>
      <c r="AO32" s="125"/>
      <c r="AP32" s="125"/>
      <c r="AQ32" s="301"/>
      <c r="AR32" s="302"/>
      <c r="AS32" s="302"/>
      <c r="AT32" s="302"/>
      <c r="AU32" s="302"/>
      <c r="AV32" s="302"/>
      <c r="AW32" s="303"/>
      <c r="AX32" s="125"/>
      <c r="AY32" s="295"/>
      <c r="AZ32" s="296"/>
      <c r="BA32" s="297"/>
      <c r="BB32" s="295"/>
      <c r="BC32" s="296"/>
      <c r="BD32" s="297"/>
      <c r="BF32" s="137"/>
      <c r="BG32" s="124"/>
      <c r="BI32" s="142"/>
      <c r="BJ32" s="136"/>
      <c r="BL32" s="143"/>
      <c r="BM32" s="143"/>
      <c r="BN32" s="143"/>
      <c r="BO32" s="143"/>
      <c r="BP32" s="143"/>
      <c r="BQ32" s="143"/>
      <c r="BR32" s="125"/>
      <c r="BS32" s="125"/>
      <c r="BT32" s="125"/>
      <c r="BX32" s="125"/>
      <c r="BY32" s="125"/>
      <c r="CC32" s="125"/>
      <c r="CD32" s="125"/>
      <c r="CE32" s="125"/>
      <c r="CF32" s="136"/>
      <c r="CG32" s="136"/>
      <c r="CK32" s="136"/>
      <c r="CL32" s="125"/>
      <c r="CM32" s="125"/>
      <c r="CN32" s="125"/>
      <c r="CO32" s="125"/>
      <c r="CP32" s="125"/>
      <c r="CQ32" s="136"/>
      <c r="CR32" s="136"/>
      <c r="CS32" s="139"/>
      <c r="CT32" s="139"/>
      <c r="CU32" s="139"/>
      <c r="CV32" s="133"/>
      <c r="CW32" s="133"/>
      <c r="CX32" s="133"/>
      <c r="CY32" s="133"/>
      <c r="CZ32" s="136"/>
      <c r="DA32" s="136"/>
      <c r="DB32" s="136"/>
      <c r="DC32" s="136"/>
      <c r="DD32" s="136"/>
      <c r="DE32" s="133"/>
      <c r="DF32" s="133"/>
      <c r="DG32" s="133"/>
      <c r="DH32" s="125"/>
    </row>
    <row r="33" spans="2:112" ht="13.5" customHeight="1" thickBot="1"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U33" s="125"/>
      <c r="V33" s="125"/>
      <c r="W33" s="125"/>
      <c r="X33" s="125"/>
      <c r="Y33" s="298">
        <v>17</v>
      </c>
      <c r="Z33" s="299"/>
      <c r="AA33" s="299"/>
      <c r="AB33" s="299"/>
      <c r="AC33" s="299"/>
      <c r="AD33" s="299"/>
      <c r="AE33" s="300"/>
      <c r="AF33" s="125"/>
      <c r="AG33" s="292"/>
      <c r="AH33" s="293"/>
      <c r="AI33" s="294"/>
      <c r="AJ33" s="292"/>
      <c r="AK33" s="293"/>
      <c r="AL33" s="294"/>
      <c r="AN33" s="128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37"/>
      <c r="BF33" s="137"/>
      <c r="BG33" s="124"/>
      <c r="BI33" s="142"/>
      <c r="BJ33" s="136"/>
      <c r="BL33" s="125"/>
      <c r="BM33" s="125"/>
      <c r="BN33" s="125"/>
      <c r="BO33" s="125"/>
      <c r="BP33" s="125"/>
      <c r="BQ33" s="125"/>
      <c r="BR33" s="125"/>
      <c r="BS33" s="125"/>
      <c r="BT33" s="125"/>
      <c r="BX33" s="125"/>
      <c r="BY33" s="125"/>
      <c r="CC33" s="125"/>
      <c r="CD33" s="125"/>
      <c r="CE33" s="125"/>
      <c r="CF33" s="136"/>
      <c r="CG33" s="136"/>
      <c r="CK33" s="136"/>
      <c r="CL33" s="125"/>
      <c r="CM33" s="125"/>
      <c r="CN33" s="125"/>
      <c r="CO33" s="125"/>
      <c r="CP33" s="125"/>
      <c r="CQ33" s="136"/>
      <c r="CR33" s="136"/>
      <c r="CS33" s="136"/>
      <c r="CT33" s="136"/>
      <c r="CU33" s="136"/>
      <c r="CV33" s="133"/>
      <c r="CW33" s="133"/>
      <c r="CX33" s="133"/>
      <c r="CY33" s="133"/>
      <c r="CZ33" s="136"/>
      <c r="DA33" s="136"/>
      <c r="DB33" s="136"/>
      <c r="DC33" s="136"/>
      <c r="DD33" s="136"/>
      <c r="DE33" s="133"/>
      <c r="DF33" s="133"/>
      <c r="DG33" s="133"/>
      <c r="DH33" s="125"/>
    </row>
    <row r="34" spans="2:112" ht="13.5" customHeight="1" thickBot="1">
      <c r="B34" s="124"/>
      <c r="C34" s="125"/>
      <c r="D34" s="125"/>
      <c r="E34" s="125"/>
      <c r="F34" s="125"/>
      <c r="G34" s="298">
        <v>6</v>
      </c>
      <c r="H34" s="299"/>
      <c r="I34" s="299"/>
      <c r="J34" s="299"/>
      <c r="K34" s="299"/>
      <c r="L34" s="299"/>
      <c r="M34" s="300"/>
      <c r="N34" s="125"/>
      <c r="O34" s="289" t="s">
        <v>40</v>
      </c>
      <c r="P34" s="290"/>
      <c r="Q34" s="291"/>
      <c r="R34" s="289" t="s">
        <v>130</v>
      </c>
      <c r="S34" s="290"/>
      <c r="T34" s="291"/>
      <c r="U34" s="125"/>
      <c r="V34" s="125"/>
      <c r="W34" s="125"/>
      <c r="X34" s="125"/>
      <c r="Y34" s="301"/>
      <c r="Z34" s="302"/>
      <c r="AA34" s="302"/>
      <c r="AB34" s="302"/>
      <c r="AC34" s="302"/>
      <c r="AD34" s="302"/>
      <c r="AE34" s="303"/>
      <c r="AF34" s="125"/>
      <c r="AG34" s="292"/>
      <c r="AH34" s="293"/>
      <c r="AI34" s="294"/>
      <c r="AJ34" s="292"/>
      <c r="AK34" s="293"/>
      <c r="AL34" s="294"/>
      <c r="AN34" s="128"/>
      <c r="AO34" s="125"/>
      <c r="AP34" s="125"/>
      <c r="AQ34" s="298">
        <v>29</v>
      </c>
      <c r="AR34" s="299"/>
      <c r="AS34" s="299"/>
      <c r="AT34" s="299"/>
      <c r="AU34" s="299"/>
      <c r="AV34" s="299"/>
      <c r="AW34" s="300"/>
      <c r="AX34" s="125"/>
      <c r="AY34" s="289" t="s">
        <v>133</v>
      </c>
      <c r="AZ34" s="290"/>
      <c r="BA34" s="291"/>
      <c r="BB34" s="289" t="s">
        <v>37</v>
      </c>
      <c r="BC34" s="290"/>
      <c r="BD34" s="291"/>
      <c r="BE34" s="137"/>
      <c r="BF34" s="137"/>
      <c r="BG34" s="124"/>
      <c r="BI34" s="142"/>
      <c r="BJ34" s="136"/>
      <c r="BL34" s="125"/>
      <c r="BM34" s="125"/>
      <c r="BN34" s="125"/>
      <c r="BO34" s="125"/>
      <c r="BP34" s="125"/>
      <c r="BQ34" s="125"/>
      <c r="BR34" s="125"/>
      <c r="BS34" s="125"/>
      <c r="BT34" s="125"/>
      <c r="BX34" s="125"/>
      <c r="BY34" s="125"/>
      <c r="CC34" s="125"/>
      <c r="CD34" s="125"/>
      <c r="CE34" s="125"/>
      <c r="CF34" s="136"/>
      <c r="CG34" s="136"/>
      <c r="CM34" s="125"/>
      <c r="CN34" s="125"/>
      <c r="CO34" s="125"/>
      <c r="CP34" s="125"/>
      <c r="CQ34" s="136"/>
      <c r="CR34" s="136"/>
      <c r="CS34" s="136"/>
      <c r="CT34" s="136"/>
      <c r="CU34" s="136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25"/>
    </row>
    <row r="35" spans="2:112" ht="13.5" customHeight="1" thickBot="1">
      <c r="B35" s="124"/>
      <c r="C35" s="125"/>
      <c r="D35" s="125"/>
      <c r="E35" s="125"/>
      <c r="F35" s="125"/>
      <c r="G35" s="301"/>
      <c r="H35" s="302"/>
      <c r="I35" s="302"/>
      <c r="J35" s="302"/>
      <c r="K35" s="302"/>
      <c r="L35" s="302"/>
      <c r="M35" s="303"/>
      <c r="N35" s="125"/>
      <c r="O35" s="292"/>
      <c r="P35" s="293"/>
      <c r="Q35" s="294"/>
      <c r="R35" s="292"/>
      <c r="S35" s="293"/>
      <c r="T35" s="294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292"/>
      <c r="AH35" s="293"/>
      <c r="AI35" s="294"/>
      <c r="AJ35" s="292"/>
      <c r="AK35" s="293"/>
      <c r="AL35" s="294"/>
      <c r="AN35" s="125"/>
      <c r="AO35" s="125"/>
      <c r="AP35" s="125"/>
      <c r="AQ35" s="301"/>
      <c r="AR35" s="302"/>
      <c r="AS35" s="302"/>
      <c r="AT35" s="302"/>
      <c r="AU35" s="302"/>
      <c r="AV35" s="302"/>
      <c r="AW35" s="303"/>
      <c r="AX35" s="125"/>
      <c r="AY35" s="292"/>
      <c r="AZ35" s="293"/>
      <c r="BA35" s="294"/>
      <c r="BB35" s="292"/>
      <c r="BC35" s="293"/>
      <c r="BD35" s="294"/>
      <c r="BE35" s="140"/>
      <c r="BF35" s="138"/>
      <c r="BG35" s="124"/>
      <c r="BI35" s="142"/>
      <c r="BJ35" s="136"/>
      <c r="BL35" s="125"/>
      <c r="BM35" s="125"/>
      <c r="BN35" s="125"/>
      <c r="BO35" s="125"/>
      <c r="BP35" s="125"/>
      <c r="BQ35" s="125"/>
      <c r="BR35" s="125"/>
      <c r="BS35" s="125"/>
      <c r="BT35" s="125"/>
      <c r="BX35" s="125"/>
      <c r="BY35" s="125"/>
      <c r="CC35" s="125"/>
      <c r="CD35" s="125"/>
      <c r="CE35" s="125"/>
      <c r="CF35" s="136"/>
      <c r="CG35" s="136"/>
      <c r="CM35" s="125"/>
      <c r="CN35" s="125"/>
      <c r="CO35" s="125"/>
      <c r="CP35" s="125"/>
      <c r="CQ35" s="136"/>
      <c r="CR35" s="136"/>
      <c r="CS35" s="136"/>
      <c r="CT35" s="136"/>
      <c r="CU35" s="136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25"/>
    </row>
    <row r="36" spans="2:112" ht="13.5" customHeight="1" thickBot="1">
      <c r="B36" s="124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292"/>
      <c r="P36" s="293"/>
      <c r="Q36" s="294"/>
      <c r="R36" s="292"/>
      <c r="S36" s="293"/>
      <c r="T36" s="294"/>
      <c r="U36" s="125"/>
      <c r="V36" s="125"/>
      <c r="W36" s="125"/>
      <c r="X36" s="125"/>
      <c r="Y36" s="298">
        <v>18</v>
      </c>
      <c r="Z36" s="299"/>
      <c r="AA36" s="299"/>
      <c r="AB36" s="299"/>
      <c r="AC36" s="299"/>
      <c r="AD36" s="299"/>
      <c r="AE36" s="300"/>
      <c r="AF36" s="125"/>
      <c r="AG36" s="292"/>
      <c r="AH36" s="293"/>
      <c r="AI36" s="294"/>
      <c r="AJ36" s="292"/>
      <c r="AK36" s="293"/>
      <c r="AL36" s="294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292"/>
      <c r="AZ36" s="293"/>
      <c r="BA36" s="294"/>
      <c r="BB36" s="292"/>
      <c r="BC36" s="293"/>
      <c r="BD36" s="294"/>
      <c r="BE36" s="140"/>
      <c r="BF36" s="138"/>
      <c r="BG36" s="124"/>
      <c r="BI36" s="142"/>
      <c r="BJ36" s="130"/>
      <c r="BL36" s="125"/>
      <c r="BM36" s="125"/>
      <c r="BN36" s="125"/>
      <c r="BO36" s="125"/>
      <c r="BP36" s="125"/>
      <c r="BQ36" s="136"/>
      <c r="BR36" s="125"/>
      <c r="BS36" s="125"/>
      <c r="BT36" s="125"/>
      <c r="BX36" s="125"/>
      <c r="BY36" s="125"/>
      <c r="CC36" s="125"/>
      <c r="CD36" s="125"/>
      <c r="CE36" s="125"/>
      <c r="CF36" s="136"/>
      <c r="CG36" s="136"/>
      <c r="CM36" s="125"/>
      <c r="CN36" s="125"/>
      <c r="CO36" s="125"/>
      <c r="CP36" s="125"/>
      <c r="CQ36" s="136"/>
      <c r="CR36" s="136"/>
      <c r="CS36" s="136"/>
      <c r="CT36" s="136"/>
      <c r="CU36" s="136"/>
      <c r="CV36" s="133"/>
      <c r="CW36" s="133"/>
      <c r="CX36" s="133"/>
      <c r="CY36" s="133"/>
      <c r="CZ36" s="133"/>
      <c r="DA36" s="133"/>
      <c r="DB36" s="136"/>
      <c r="DC36" s="136"/>
      <c r="DD36" s="136"/>
      <c r="DE36" s="136"/>
      <c r="DF36" s="136"/>
      <c r="DG36" s="133"/>
      <c r="DH36" s="125"/>
    </row>
    <row r="37" spans="2:112" ht="13.5" customHeight="1" thickBot="1">
      <c r="B37" s="124"/>
      <c r="C37" s="125"/>
      <c r="D37" s="125"/>
      <c r="E37" s="125"/>
      <c r="F37" s="125"/>
      <c r="G37" s="298">
        <v>7</v>
      </c>
      <c r="H37" s="299"/>
      <c r="I37" s="299"/>
      <c r="J37" s="299"/>
      <c r="K37" s="299"/>
      <c r="L37" s="299"/>
      <c r="M37" s="300"/>
      <c r="N37" s="125"/>
      <c r="O37" s="292"/>
      <c r="P37" s="293"/>
      <c r="Q37" s="294"/>
      <c r="R37" s="292"/>
      <c r="S37" s="293"/>
      <c r="T37" s="294"/>
      <c r="U37" s="125"/>
      <c r="V37" s="125"/>
      <c r="W37" s="125"/>
      <c r="X37" s="125"/>
      <c r="Y37" s="301"/>
      <c r="Z37" s="302"/>
      <c r="AA37" s="302"/>
      <c r="AB37" s="302"/>
      <c r="AC37" s="302"/>
      <c r="AD37" s="302"/>
      <c r="AE37" s="303"/>
      <c r="AF37" s="125"/>
      <c r="AG37" s="292"/>
      <c r="AH37" s="293"/>
      <c r="AI37" s="294"/>
      <c r="AJ37" s="292"/>
      <c r="AK37" s="293"/>
      <c r="AL37" s="294"/>
      <c r="AN37" s="125"/>
      <c r="AO37" s="125"/>
      <c r="AP37" s="125"/>
      <c r="AQ37" s="298">
        <v>30</v>
      </c>
      <c r="AR37" s="299"/>
      <c r="AS37" s="299"/>
      <c r="AT37" s="299"/>
      <c r="AU37" s="299"/>
      <c r="AV37" s="299"/>
      <c r="AW37" s="300"/>
      <c r="AX37" s="125"/>
      <c r="AY37" s="292"/>
      <c r="AZ37" s="293"/>
      <c r="BA37" s="294"/>
      <c r="BB37" s="292"/>
      <c r="BC37" s="293"/>
      <c r="BD37" s="294"/>
      <c r="BE37" s="140"/>
      <c r="BF37" s="138"/>
      <c r="BG37" s="124"/>
      <c r="BI37" s="142"/>
      <c r="BJ37" s="130"/>
      <c r="BL37" s="125"/>
      <c r="BM37" s="125"/>
      <c r="BN37" s="125"/>
      <c r="BO37" s="125"/>
      <c r="BP37" s="125"/>
      <c r="BQ37" s="136"/>
      <c r="BR37" s="125"/>
      <c r="BS37" s="125"/>
      <c r="BT37" s="125"/>
      <c r="BX37" s="143"/>
      <c r="BY37" s="125"/>
      <c r="BZ37" s="125"/>
      <c r="CA37" s="125"/>
      <c r="CB37" s="125"/>
      <c r="CC37" s="125"/>
      <c r="CD37" s="125"/>
      <c r="CE37" s="125"/>
      <c r="CF37" s="136"/>
      <c r="CG37" s="136"/>
      <c r="CM37" s="125"/>
      <c r="CN37" s="125"/>
      <c r="CO37" s="125"/>
      <c r="CP37" s="125"/>
      <c r="CQ37" s="136"/>
      <c r="CR37" s="136"/>
      <c r="CS37" s="136"/>
      <c r="CT37" s="136"/>
      <c r="CU37" s="136"/>
      <c r="CV37" s="133"/>
      <c r="CW37" s="133"/>
      <c r="CX37" s="133"/>
      <c r="CY37" s="133"/>
      <c r="CZ37" s="133"/>
      <c r="DA37" s="133"/>
      <c r="DB37" s="136"/>
      <c r="DC37" s="136"/>
      <c r="DD37" s="136"/>
      <c r="DE37" s="136"/>
      <c r="DF37" s="136"/>
      <c r="DG37" s="133"/>
      <c r="DH37" s="125"/>
    </row>
    <row r="38" spans="2:112" ht="13.5" customHeight="1" thickBot="1">
      <c r="B38" s="124"/>
      <c r="C38" s="125"/>
      <c r="D38" s="125"/>
      <c r="E38" s="125"/>
      <c r="F38" s="125"/>
      <c r="G38" s="301"/>
      <c r="H38" s="302"/>
      <c r="I38" s="302"/>
      <c r="J38" s="302"/>
      <c r="K38" s="302"/>
      <c r="L38" s="302"/>
      <c r="M38" s="303"/>
      <c r="N38" s="125"/>
      <c r="O38" s="292"/>
      <c r="P38" s="293"/>
      <c r="Q38" s="294"/>
      <c r="R38" s="292"/>
      <c r="S38" s="293"/>
      <c r="T38" s="294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292"/>
      <c r="AH38" s="293"/>
      <c r="AI38" s="294"/>
      <c r="AJ38" s="292"/>
      <c r="AK38" s="293"/>
      <c r="AL38" s="294"/>
      <c r="AN38" s="125"/>
      <c r="AO38" s="125"/>
      <c r="AP38" s="125"/>
      <c r="AQ38" s="301"/>
      <c r="AR38" s="302"/>
      <c r="AS38" s="302"/>
      <c r="AT38" s="302"/>
      <c r="AU38" s="302"/>
      <c r="AV38" s="302"/>
      <c r="AW38" s="303"/>
      <c r="AX38" s="125"/>
      <c r="AY38" s="295"/>
      <c r="AZ38" s="296"/>
      <c r="BA38" s="297"/>
      <c r="BB38" s="295"/>
      <c r="BC38" s="296"/>
      <c r="BD38" s="297"/>
      <c r="BE38" s="137"/>
      <c r="BF38" s="137"/>
      <c r="BG38" s="124"/>
      <c r="BI38" s="142"/>
      <c r="BJ38" s="130"/>
      <c r="BL38" s="125"/>
      <c r="BM38" s="125"/>
      <c r="BN38" s="125"/>
      <c r="BO38" s="125"/>
      <c r="BP38" s="125"/>
      <c r="BQ38" s="125"/>
      <c r="BR38" s="136"/>
      <c r="BS38" s="125"/>
      <c r="BT38" s="125"/>
      <c r="BX38" s="143"/>
      <c r="BY38" s="125"/>
      <c r="BZ38" s="125"/>
      <c r="CA38" s="125"/>
      <c r="CB38" s="125"/>
      <c r="CC38" s="125"/>
      <c r="CD38" s="125"/>
      <c r="CE38" s="125"/>
      <c r="CF38" s="136"/>
      <c r="CG38" s="136"/>
      <c r="CM38" s="125"/>
      <c r="CN38" s="125"/>
      <c r="CO38" s="125"/>
      <c r="CP38" s="125"/>
      <c r="CQ38" s="136"/>
      <c r="CR38" s="136"/>
      <c r="CS38" s="136"/>
      <c r="CT38" s="136"/>
      <c r="CU38" s="136"/>
      <c r="CV38" s="133"/>
      <c r="CW38" s="133"/>
      <c r="CX38" s="133"/>
      <c r="CY38" s="133"/>
      <c r="CZ38" s="133"/>
      <c r="DA38" s="133"/>
      <c r="DB38" s="136"/>
      <c r="DC38" s="136"/>
      <c r="DD38" s="136"/>
      <c r="DE38" s="136"/>
      <c r="DF38" s="136"/>
      <c r="DG38" s="133"/>
      <c r="DH38" s="125"/>
    </row>
    <row r="39" spans="2:112" ht="13.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292"/>
      <c r="P39" s="293"/>
      <c r="Q39" s="294"/>
      <c r="R39" s="292"/>
      <c r="S39" s="293"/>
      <c r="T39" s="294"/>
      <c r="U39" s="125"/>
      <c r="V39" s="125"/>
      <c r="W39" s="125"/>
      <c r="X39" s="125"/>
      <c r="Y39" s="298">
        <v>19</v>
      </c>
      <c r="Z39" s="299"/>
      <c r="AA39" s="299"/>
      <c r="AB39" s="299"/>
      <c r="AC39" s="299"/>
      <c r="AD39" s="299"/>
      <c r="AE39" s="300"/>
      <c r="AF39" s="125"/>
      <c r="AG39" s="292"/>
      <c r="AH39" s="293"/>
      <c r="AI39" s="294"/>
      <c r="AJ39" s="292"/>
      <c r="AK39" s="293"/>
      <c r="AL39" s="294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37"/>
      <c r="BF39" s="137"/>
      <c r="BG39" s="124"/>
      <c r="BI39" s="142"/>
      <c r="BJ39" s="142"/>
      <c r="BL39" s="125"/>
      <c r="BM39" s="125"/>
      <c r="BN39" s="125"/>
      <c r="BO39" s="125"/>
      <c r="BP39" s="125"/>
      <c r="BQ39" s="125"/>
      <c r="BZ39" s="125"/>
      <c r="CA39" s="125"/>
      <c r="CB39" s="125"/>
      <c r="CC39" s="125"/>
      <c r="CD39" s="125"/>
      <c r="CE39" s="125"/>
      <c r="CF39" s="136"/>
      <c r="CG39" s="136"/>
      <c r="CH39" s="139"/>
      <c r="CI39" s="139"/>
      <c r="CM39" s="125"/>
      <c r="CN39" s="125"/>
      <c r="CO39" s="125"/>
      <c r="CP39" s="125"/>
      <c r="CQ39" s="136"/>
      <c r="CR39" s="136"/>
      <c r="CS39" s="136"/>
      <c r="CT39" s="136"/>
      <c r="CU39" s="136"/>
      <c r="CV39" s="133"/>
      <c r="CW39" s="133"/>
      <c r="CX39" s="133"/>
      <c r="CY39" s="133"/>
      <c r="CZ39" s="133"/>
      <c r="DA39" s="133"/>
      <c r="DB39" s="136"/>
      <c r="DC39" s="136"/>
      <c r="DD39" s="136"/>
      <c r="DE39" s="136"/>
      <c r="DF39" s="136"/>
      <c r="DG39" s="133"/>
      <c r="DH39" s="125"/>
    </row>
    <row r="40" spans="2:112" ht="13.5" customHeight="1" thickBot="1">
      <c r="B40" s="124"/>
      <c r="C40" s="125"/>
      <c r="D40" s="125"/>
      <c r="E40" s="125"/>
      <c r="F40" s="125"/>
      <c r="G40" s="298">
        <v>8</v>
      </c>
      <c r="H40" s="299"/>
      <c r="I40" s="299"/>
      <c r="J40" s="299"/>
      <c r="K40" s="299"/>
      <c r="L40" s="299"/>
      <c r="M40" s="300"/>
      <c r="N40" s="125"/>
      <c r="O40" s="292"/>
      <c r="P40" s="293"/>
      <c r="Q40" s="294"/>
      <c r="R40" s="292"/>
      <c r="S40" s="293"/>
      <c r="T40" s="294"/>
      <c r="U40" s="128"/>
      <c r="V40" s="128"/>
      <c r="W40" s="125"/>
      <c r="X40" s="125"/>
      <c r="Y40" s="301"/>
      <c r="Z40" s="302"/>
      <c r="AA40" s="302"/>
      <c r="AB40" s="302"/>
      <c r="AC40" s="302"/>
      <c r="AD40" s="302"/>
      <c r="AE40" s="303"/>
      <c r="AF40" s="125"/>
      <c r="AG40" s="292"/>
      <c r="AH40" s="293"/>
      <c r="AI40" s="294"/>
      <c r="AJ40" s="292"/>
      <c r="AK40" s="293"/>
      <c r="AL40" s="294"/>
      <c r="AN40" s="125"/>
      <c r="AO40" s="125"/>
      <c r="AP40" s="125"/>
      <c r="AQ40" s="298">
        <v>31</v>
      </c>
      <c r="AR40" s="299"/>
      <c r="AS40" s="299"/>
      <c r="AT40" s="299"/>
      <c r="AU40" s="299"/>
      <c r="AV40" s="299"/>
      <c r="AW40" s="300"/>
      <c r="AX40" s="125"/>
      <c r="AY40" s="289" t="s">
        <v>74</v>
      </c>
      <c r="AZ40" s="290"/>
      <c r="BA40" s="291"/>
      <c r="BB40" s="289" t="s">
        <v>130</v>
      </c>
      <c r="BC40" s="290"/>
      <c r="BD40" s="291"/>
      <c r="BE40" s="137"/>
      <c r="BF40" s="137"/>
      <c r="BG40" s="124"/>
      <c r="BI40" s="142"/>
      <c r="BJ40" s="142"/>
      <c r="BL40" s="125"/>
      <c r="BM40" s="125"/>
      <c r="BN40" s="125"/>
      <c r="BO40" s="125"/>
      <c r="BP40" s="125"/>
      <c r="BQ40" s="125"/>
      <c r="BZ40" s="125"/>
      <c r="CA40" s="125"/>
      <c r="CB40" s="125"/>
      <c r="CC40" s="125"/>
      <c r="CD40" s="125"/>
      <c r="CE40" s="125"/>
      <c r="CF40" s="136"/>
      <c r="CG40" s="136"/>
      <c r="CM40" s="125"/>
      <c r="CN40" s="125"/>
      <c r="CO40" s="125"/>
      <c r="CP40" s="125"/>
      <c r="CQ40" s="136"/>
      <c r="CR40" s="136"/>
      <c r="CS40" s="136"/>
      <c r="CT40" s="136"/>
      <c r="CU40" s="136"/>
      <c r="CV40" s="133"/>
      <c r="CW40" s="133"/>
      <c r="CX40" s="133"/>
      <c r="CY40" s="133"/>
      <c r="CZ40" s="133"/>
      <c r="DA40" s="133"/>
      <c r="DB40" s="136"/>
      <c r="DC40" s="136"/>
      <c r="DD40" s="136"/>
      <c r="DE40" s="136"/>
      <c r="DF40" s="136"/>
      <c r="DG40" s="133"/>
      <c r="DH40" s="125"/>
    </row>
    <row r="41" spans="2:112" ht="13.5" customHeight="1" thickBot="1">
      <c r="B41" s="124"/>
      <c r="C41" s="125"/>
      <c r="D41" s="125"/>
      <c r="E41" s="125"/>
      <c r="F41" s="125"/>
      <c r="G41" s="301"/>
      <c r="H41" s="302"/>
      <c r="I41" s="302"/>
      <c r="J41" s="302"/>
      <c r="K41" s="302"/>
      <c r="L41" s="302"/>
      <c r="M41" s="303"/>
      <c r="N41" s="125"/>
      <c r="O41" s="292"/>
      <c r="P41" s="293"/>
      <c r="Q41" s="294"/>
      <c r="R41" s="292"/>
      <c r="S41" s="293"/>
      <c r="T41" s="294"/>
      <c r="U41" s="128"/>
      <c r="V41" s="128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292"/>
      <c r="AH41" s="293"/>
      <c r="AI41" s="294"/>
      <c r="AJ41" s="292"/>
      <c r="AK41" s="293"/>
      <c r="AL41" s="294"/>
      <c r="AN41" s="125"/>
      <c r="AO41" s="125"/>
      <c r="AP41" s="125"/>
      <c r="AQ41" s="301"/>
      <c r="AR41" s="302"/>
      <c r="AS41" s="302"/>
      <c r="AT41" s="302"/>
      <c r="AU41" s="302"/>
      <c r="AV41" s="302"/>
      <c r="AW41" s="303"/>
      <c r="AX41" s="125"/>
      <c r="AY41" s="292"/>
      <c r="AZ41" s="293"/>
      <c r="BA41" s="294"/>
      <c r="BB41" s="292"/>
      <c r="BC41" s="293"/>
      <c r="BD41" s="294"/>
      <c r="BE41" s="137"/>
      <c r="BF41" s="137"/>
      <c r="BG41" s="124"/>
      <c r="BI41" s="142"/>
      <c r="BJ41" s="142"/>
      <c r="BL41" s="125"/>
      <c r="BM41" s="125"/>
      <c r="BN41" s="125"/>
      <c r="BO41" s="125"/>
      <c r="BP41" s="125"/>
      <c r="BQ41" s="133"/>
      <c r="BZ41" s="125"/>
      <c r="CA41" s="125"/>
      <c r="CB41" s="125"/>
      <c r="CC41" s="125"/>
      <c r="CD41" s="125"/>
      <c r="CE41" s="125"/>
      <c r="CF41" s="136"/>
      <c r="CG41" s="136"/>
      <c r="CM41" s="125"/>
      <c r="CN41" s="125"/>
      <c r="CO41" s="125"/>
      <c r="CP41" s="125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6"/>
      <c r="DC41" s="136"/>
      <c r="DD41" s="136"/>
      <c r="DE41" s="136"/>
      <c r="DF41" s="136"/>
      <c r="DG41" s="133"/>
      <c r="DH41" s="125"/>
    </row>
    <row r="42" spans="2:112" ht="13.5" customHeight="1" thickBot="1"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292"/>
      <c r="P42" s="293"/>
      <c r="Q42" s="294"/>
      <c r="R42" s="292"/>
      <c r="S42" s="293"/>
      <c r="T42" s="294"/>
      <c r="U42" s="125"/>
      <c r="V42" s="125"/>
      <c r="W42" s="125"/>
      <c r="X42" s="125"/>
      <c r="Y42" s="298">
        <v>20</v>
      </c>
      <c r="Z42" s="299"/>
      <c r="AA42" s="299"/>
      <c r="AB42" s="299"/>
      <c r="AC42" s="299"/>
      <c r="AD42" s="299"/>
      <c r="AE42" s="300"/>
      <c r="AF42" s="125"/>
      <c r="AG42" s="292"/>
      <c r="AH42" s="293"/>
      <c r="AI42" s="294"/>
      <c r="AJ42" s="292"/>
      <c r="AK42" s="293"/>
      <c r="AL42" s="294"/>
      <c r="AN42" s="128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292"/>
      <c r="AZ42" s="293"/>
      <c r="BA42" s="294"/>
      <c r="BB42" s="292"/>
      <c r="BC42" s="293"/>
      <c r="BD42" s="294"/>
      <c r="BE42" s="133"/>
      <c r="BF42" s="133"/>
      <c r="BG42" s="124"/>
      <c r="BL42" s="125"/>
      <c r="BM42" s="125"/>
      <c r="BN42" s="125"/>
      <c r="BO42" s="125"/>
      <c r="BP42" s="136"/>
      <c r="BQ42" s="136"/>
      <c r="BZ42" s="125"/>
      <c r="CA42" s="125"/>
      <c r="CB42" s="125"/>
      <c r="CC42" s="125"/>
      <c r="CG42" s="136"/>
      <c r="CM42" s="125"/>
      <c r="CN42" s="125"/>
      <c r="CO42" s="125"/>
      <c r="CP42" s="125"/>
      <c r="CQ42" s="136"/>
      <c r="CR42" s="136"/>
      <c r="CS42" s="136"/>
      <c r="CT42" s="136"/>
      <c r="CU42" s="136"/>
      <c r="CV42" s="139"/>
      <c r="CW42" s="139"/>
      <c r="CX42" s="133"/>
      <c r="CY42" s="133"/>
      <c r="CZ42" s="133"/>
      <c r="DA42" s="133"/>
      <c r="DB42" s="136"/>
      <c r="DC42" s="136"/>
      <c r="DD42" s="136"/>
      <c r="DE42" s="136"/>
      <c r="DF42" s="136"/>
      <c r="DG42" s="133"/>
      <c r="DH42" s="125"/>
    </row>
    <row r="43" spans="2:112" ht="13.5" customHeight="1" thickBot="1">
      <c r="B43" s="124"/>
      <c r="C43" s="125"/>
      <c r="D43" s="125"/>
      <c r="E43" s="125"/>
      <c r="F43" s="125"/>
      <c r="G43" s="298">
        <v>9</v>
      </c>
      <c r="H43" s="299"/>
      <c r="I43" s="299"/>
      <c r="J43" s="299"/>
      <c r="K43" s="299"/>
      <c r="L43" s="299"/>
      <c r="M43" s="300"/>
      <c r="N43" s="125"/>
      <c r="O43" s="292"/>
      <c r="P43" s="293"/>
      <c r="Q43" s="294"/>
      <c r="R43" s="292"/>
      <c r="S43" s="293"/>
      <c r="T43" s="294"/>
      <c r="U43" s="125"/>
      <c r="V43" s="125"/>
      <c r="W43" s="125"/>
      <c r="X43" s="125"/>
      <c r="Y43" s="301"/>
      <c r="Z43" s="302"/>
      <c r="AA43" s="302"/>
      <c r="AB43" s="302"/>
      <c r="AC43" s="302"/>
      <c r="AD43" s="302"/>
      <c r="AE43" s="303"/>
      <c r="AF43" s="125"/>
      <c r="AG43" s="295"/>
      <c r="AH43" s="296"/>
      <c r="AI43" s="297"/>
      <c r="AJ43" s="295"/>
      <c r="AK43" s="296"/>
      <c r="AL43" s="297"/>
      <c r="AN43" s="141"/>
      <c r="AO43" s="141"/>
      <c r="AP43" s="125"/>
      <c r="AQ43" s="298">
        <v>32</v>
      </c>
      <c r="AR43" s="299"/>
      <c r="AS43" s="299"/>
      <c r="AT43" s="299"/>
      <c r="AU43" s="299"/>
      <c r="AV43" s="299"/>
      <c r="AW43" s="300"/>
      <c r="AX43" s="125"/>
      <c r="AY43" s="292"/>
      <c r="AZ43" s="293"/>
      <c r="BA43" s="294"/>
      <c r="BB43" s="292"/>
      <c r="BC43" s="293"/>
      <c r="BD43" s="294"/>
      <c r="BE43" s="125"/>
      <c r="BF43" s="125"/>
      <c r="BG43" s="124"/>
      <c r="BL43" s="125"/>
      <c r="BM43" s="125"/>
      <c r="BN43" s="125"/>
      <c r="BO43" s="125"/>
      <c r="BP43" s="136"/>
      <c r="BQ43" s="136"/>
      <c r="BZ43" s="125"/>
      <c r="CA43" s="125"/>
      <c r="CB43" s="125"/>
      <c r="CC43" s="125"/>
      <c r="CG43" s="136"/>
      <c r="CM43" s="125"/>
      <c r="CN43" s="125"/>
      <c r="CO43" s="125"/>
      <c r="CP43" s="125"/>
      <c r="CQ43" s="136"/>
      <c r="CR43" s="136"/>
      <c r="CS43" s="136"/>
      <c r="CT43" s="136"/>
      <c r="CU43" s="136"/>
      <c r="CV43" s="139"/>
      <c r="CW43" s="139"/>
      <c r="CX43" s="133"/>
      <c r="CY43" s="133"/>
      <c r="CZ43" s="133"/>
      <c r="DA43" s="133"/>
      <c r="DB43" s="136"/>
      <c r="DC43" s="136"/>
      <c r="DD43" s="136"/>
      <c r="DE43" s="136"/>
      <c r="DF43" s="136"/>
      <c r="DG43" s="133"/>
      <c r="DH43" s="125"/>
    </row>
    <row r="44" spans="2:112" ht="13.5" customHeight="1" thickBot="1">
      <c r="B44" s="124"/>
      <c r="C44" s="125"/>
      <c r="D44" s="125"/>
      <c r="E44" s="125"/>
      <c r="F44" s="125"/>
      <c r="G44" s="301"/>
      <c r="H44" s="302"/>
      <c r="I44" s="302"/>
      <c r="J44" s="302"/>
      <c r="K44" s="302"/>
      <c r="L44" s="302"/>
      <c r="M44" s="303"/>
      <c r="N44" s="125"/>
      <c r="O44" s="292"/>
      <c r="P44" s="293"/>
      <c r="Q44" s="294"/>
      <c r="R44" s="292"/>
      <c r="S44" s="293"/>
      <c r="T44" s="294"/>
      <c r="U44" s="141"/>
      <c r="V44" s="141"/>
      <c r="W44" s="141"/>
      <c r="X44" s="125"/>
      <c r="Y44" s="125"/>
      <c r="Z44" s="125"/>
      <c r="AA44" s="125"/>
      <c r="AB44" s="125"/>
      <c r="AC44" s="125"/>
      <c r="AD44" s="125"/>
      <c r="AE44" s="125"/>
      <c r="AF44" s="125"/>
      <c r="AG44" s="128"/>
      <c r="AH44" s="128"/>
      <c r="AI44" s="128"/>
      <c r="AJ44" s="128"/>
      <c r="AK44" s="128"/>
      <c r="AL44" s="128"/>
      <c r="AN44" s="141"/>
      <c r="AO44" s="141"/>
      <c r="AP44" s="125"/>
      <c r="AQ44" s="301"/>
      <c r="AR44" s="302"/>
      <c r="AS44" s="302"/>
      <c r="AT44" s="302"/>
      <c r="AU44" s="302"/>
      <c r="AV44" s="302"/>
      <c r="AW44" s="303"/>
      <c r="AX44" s="125"/>
      <c r="AY44" s="292"/>
      <c r="AZ44" s="293"/>
      <c r="BA44" s="294"/>
      <c r="BB44" s="292"/>
      <c r="BC44" s="293"/>
      <c r="BD44" s="294"/>
      <c r="BE44" s="137"/>
      <c r="BF44" s="137"/>
      <c r="BG44" s="124"/>
      <c r="BL44" s="125"/>
      <c r="BM44" s="125"/>
      <c r="BN44" s="125"/>
      <c r="BO44" s="125"/>
      <c r="BP44" s="136"/>
      <c r="BQ44" s="136"/>
      <c r="BX44" s="125"/>
      <c r="BY44" s="125"/>
      <c r="BZ44" s="125"/>
      <c r="CA44" s="125"/>
      <c r="CB44" s="125"/>
      <c r="CC44" s="125"/>
      <c r="CG44" s="136"/>
      <c r="CM44" s="125"/>
      <c r="CN44" s="125"/>
      <c r="CO44" s="125"/>
      <c r="CP44" s="125"/>
      <c r="CQ44" s="136"/>
      <c r="CR44" s="136"/>
      <c r="CS44" s="136"/>
      <c r="CT44" s="136"/>
      <c r="CU44" s="136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25"/>
    </row>
    <row r="45" spans="2:112" ht="13.5" customHeight="1" thickBot="1"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292"/>
      <c r="P45" s="293"/>
      <c r="Q45" s="294"/>
      <c r="R45" s="292"/>
      <c r="S45" s="293"/>
      <c r="T45" s="294"/>
      <c r="U45" s="141"/>
      <c r="V45" s="141"/>
      <c r="W45" s="141"/>
      <c r="X45" s="125"/>
      <c r="Y45" s="298">
        <v>21</v>
      </c>
      <c r="Z45" s="299"/>
      <c r="AA45" s="299"/>
      <c r="AB45" s="299"/>
      <c r="AC45" s="299"/>
      <c r="AD45" s="299"/>
      <c r="AE45" s="300"/>
      <c r="AF45" s="125"/>
      <c r="AG45" s="289" t="s">
        <v>21</v>
      </c>
      <c r="AH45" s="290"/>
      <c r="AI45" s="291"/>
      <c r="AJ45" s="289" t="s">
        <v>36</v>
      </c>
      <c r="AK45" s="290"/>
      <c r="AL45" s="291"/>
      <c r="AN45" s="141"/>
      <c r="AO45" s="141"/>
      <c r="AP45" s="125"/>
      <c r="AQ45" s="125"/>
      <c r="AR45" s="125"/>
      <c r="AS45" s="125"/>
      <c r="AT45" s="125"/>
      <c r="AU45" s="125"/>
      <c r="AV45" s="125"/>
      <c r="AW45" s="125"/>
      <c r="AX45" s="125"/>
      <c r="AY45" s="292"/>
      <c r="AZ45" s="293"/>
      <c r="BA45" s="294"/>
      <c r="BB45" s="292"/>
      <c r="BC45" s="293"/>
      <c r="BD45" s="294"/>
      <c r="BE45" s="137"/>
      <c r="BF45" s="137"/>
      <c r="BG45" s="124"/>
      <c r="BL45" s="125"/>
      <c r="BM45" s="125"/>
      <c r="BN45" s="125"/>
      <c r="BO45" s="125"/>
      <c r="BP45" s="136"/>
      <c r="BQ45" s="136"/>
      <c r="BX45" s="125"/>
      <c r="BY45" s="125"/>
      <c r="BZ45" s="125"/>
      <c r="CA45" s="125"/>
      <c r="CB45" s="125"/>
      <c r="CC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36"/>
      <c r="CR45" s="136"/>
      <c r="CS45" s="136"/>
      <c r="CT45" s="136"/>
      <c r="CU45" s="136"/>
      <c r="CV45" s="133"/>
      <c r="CW45" s="133"/>
      <c r="CX45" s="133"/>
      <c r="CY45" s="133"/>
      <c r="CZ45" s="133"/>
      <c r="DA45" s="133"/>
      <c r="DB45" s="133"/>
      <c r="DC45" s="136"/>
      <c r="DD45" s="136"/>
      <c r="DE45" s="136"/>
      <c r="DF45" s="136"/>
      <c r="DG45" s="136"/>
      <c r="DH45" s="125"/>
    </row>
    <row r="46" spans="2:112" ht="13.5" customHeight="1" thickBot="1">
      <c r="B46" s="124"/>
      <c r="C46" s="125"/>
      <c r="D46" s="125"/>
      <c r="E46" s="125"/>
      <c r="F46" s="125"/>
      <c r="G46" s="298">
        <v>10</v>
      </c>
      <c r="H46" s="299"/>
      <c r="I46" s="299"/>
      <c r="J46" s="299"/>
      <c r="K46" s="299"/>
      <c r="L46" s="299"/>
      <c r="M46" s="300"/>
      <c r="N46" s="125"/>
      <c r="O46" s="292"/>
      <c r="P46" s="293"/>
      <c r="Q46" s="294"/>
      <c r="R46" s="292"/>
      <c r="S46" s="293"/>
      <c r="T46" s="294"/>
      <c r="U46" s="141"/>
      <c r="V46" s="141"/>
      <c r="W46" s="141"/>
      <c r="X46" s="125"/>
      <c r="Y46" s="301"/>
      <c r="Z46" s="302"/>
      <c r="AA46" s="302"/>
      <c r="AB46" s="302"/>
      <c r="AC46" s="302"/>
      <c r="AD46" s="302"/>
      <c r="AE46" s="303"/>
      <c r="AF46" s="125"/>
      <c r="AG46" s="292"/>
      <c r="AH46" s="293"/>
      <c r="AI46" s="294"/>
      <c r="AJ46" s="292"/>
      <c r="AK46" s="293"/>
      <c r="AL46" s="294"/>
      <c r="AM46" s="141"/>
      <c r="AN46" s="125"/>
      <c r="AO46" s="125"/>
      <c r="AP46" s="125"/>
      <c r="AQ46" s="298">
        <v>33</v>
      </c>
      <c r="AR46" s="299"/>
      <c r="AS46" s="299"/>
      <c r="AT46" s="299"/>
      <c r="AU46" s="299"/>
      <c r="AV46" s="299"/>
      <c r="AW46" s="300"/>
      <c r="AX46" s="125"/>
      <c r="AY46" s="292"/>
      <c r="AZ46" s="293"/>
      <c r="BA46" s="294"/>
      <c r="BB46" s="292"/>
      <c r="BC46" s="293"/>
      <c r="BD46" s="294"/>
      <c r="BE46" s="137"/>
      <c r="BF46" s="137"/>
      <c r="BG46" s="124"/>
      <c r="BL46" s="125"/>
      <c r="BM46" s="125"/>
      <c r="BN46" s="125"/>
      <c r="BO46" s="125"/>
      <c r="BP46" s="136"/>
      <c r="BQ46" s="136"/>
      <c r="BU46" s="125"/>
      <c r="BV46" s="125"/>
      <c r="BW46" s="125"/>
      <c r="BX46" s="125"/>
      <c r="BY46" s="125"/>
      <c r="BZ46" s="125"/>
      <c r="CA46" s="125"/>
      <c r="CB46" s="125"/>
      <c r="CC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36"/>
      <c r="CR46" s="136"/>
      <c r="CS46" s="136"/>
      <c r="CT46" s="136"/>
      <c r="CU46" s="136"/>
      <c r="CV46" s="133"/>
      <c r="CW46" s="133"/>
      <c r="CX46" s="133"/>
      <c r="CY46" s="133"/>
      <c r="CZ46" s="133"/>
      <c r="DA46" s="133"/>
      <c r="DB46" s="133"/>
      <c r="DC46" s="136"/>
      <c r="DD46" s="136"/>
      <c r="DE46" s="136"/>
      <c r="DF46" s="136"/>
      <c r="DG46" s="136"/>
      <c r="DH46" s="125"/>
    </row>
    <row r="47" spans="2:112" ht="13.5" customHeight="1" thickBot="1">
      <c r="B47" s="124"/>
      <c r="C47" s="125"/>
      <c r="D47" s="125"/>
      <c r="E47" s="125"/>
      <c r="F47" s="125"/>
      <c r="G47" s="301"/>
      <c r="H47" s="302"/>
      <c r="I47" s="302"/>
      <c r="J47" s="302"/>
      <c r="K47" s="302"/>
      <c r="L47" s="302"/>
      <c r="M47" s="303"/>
      <c r="N47" s="125"/>
      <c r="O47" s="295"/>
      <c r="P47" s="296"/>
      <c r="Q47" s="297"/>
      <c r="R47" s="295"/>
      <c r="S47" s="296"/>
      <c r="T47" s="297"/>
      <c r="U47" s="128"/>
      <c r="V47" s="128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292"/>
      <c r="AH47" s="293"/>
      <c r="AI47" s="294"/>
      <c r="AJ47" s="292"/>
      <c r="AK47" s="293"/>
      <c r="AL47" s="294"/>
      <c r="AM47" s="125"/>
      <c r="AN47" s="125"/>
      <c r="AO47" s="125"/>
      <c r="AP47" s="125"/>
      <c r="AQ47" s="301"/>
      <c r="AR47" s="302"/>
      <c r="AS47" s="302"/>
      <c r="AT47" s="302"/>
      <c r="AU47" s="302"/>
      <c r="AV47" s="302"/>
      <c r="AW47" s="303"/>
      <c r="AX47" s="125"/>
      <c r="AY47" s="292"/>
      <c r="AZ47" s="293"/>
      <c r="BA47" s="294"/>
      <c r="BB47" s="292"/>
      <c r="BC47" s="293"/>
      <c r="BD47" s="294"/>
      <c r="BE47" s="140"/>
      <c r="BF47" s="138"/>
      <c r="BG47" s="124"/>
      <c r="BL47" s="125"/>
      <c r="BM47" s="125"/>
      <c r="BN47" s="125"/>
      <c r="BO47" s="125"/>
      <c r="BP47" s="134"/>
      <c r="BQ47" s="134"/>
      <c r="BU47" s="125"/>
      <c r="BV47" s="125"/>
      <c r="BW47" s="125"/>
      <c r="BX47" s="125"/>
      <c r="BY47" s="125"/>
      <c r="BZ47" s="125"/>
      <c r="CA47" s="125"/>
      <c r="CB47" s="125"/>
      <c r="CC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36"/>
      <c r="CR47" s="136"/>
      <c r="CS47" s="136"/>
      <c r="CT47" s="136"/>
      <c r="CU47" s="136"/>
      <c r="CV47" s="133"/>
      <c r="CW47" s="133"/>
      <c r="CX47" s="133"/>
      <c r="CY47" s="133"/>
      <c r="CZ47" s="133"/>
      <c r="DA47" s="133"/>
      <c r="DB47" s="133"/>
      <c r="DC47" s="136"/>
      <c r="DD47" s="136"/>
      <c r="DE47" s="136"/>
      <c r="DF47" s="136"/>
      <c r="DG47" s="136"/>
      <c r="DH47" s="125"/>
    </row>
    <row r="48" spans="2:112" ht="13.5" customHeight="1" thickBot="1">
      <c r="B48" s="124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T48" s="125"/>
      <c r="U48" s="128"/>
      <c r="V48" s="128"/>
      <c r="W48" s="125"/>
      <c r="X48" s="125"/>
      <c r="Y48" s="298">
        <v>22</v>
      </c>
      <c r="Z48" s="299"/>
      <c r="AA48" s="299"/>
      <c r="AB48" s="299"/>
      <c r="AC48" s="299"/>
      <c r="AD48" s="299"/>
      <c r="AE48" s="300"/>
      <c r="AF48" s="125"/>
      <c r="AG48" s="292"/>
      <c r="AH48" s="293"/>
      <c r="AI48" s="294"/>
      <c r="AJ48" s="292"/>
      <c r="AK48" s="293"/>
      <c r="AL48" s="294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292"/>
      <c r="AZ48" s="293"/>
      <c r="BA48" s="294"/>
      <c r="BB48" s="292"/>
      <c r="BC48" s="293"/>
      <c r="BD48" s="294"/>
      <c r="BE48" s="140"/>
      <c r="BF48" s="138"/>
      <c r="BG48" s="124"/>
      <c r="BL48" s="125"/>
      <c r="BM48" s="125"/>
      <c r="BN48" s="125"/>
      <c r="BO48" s="125"/>
      <c r="BP48" s="125"/>
      <c r="BQ48" s="125"/>
      <c r="BU48" s="125"/>
      <c r="BV48" s="125"/>
      <c r="BW48" s="125"/>
      <c r="BX48" s="125"/>
      <c r="BY48" s="125"/>
      <c r="BZ48" s="125"/>
      <c r="CA48" s="125"/>
      <c r="CB48" s="125"/>
      <c r="CC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36"/>
      <c r="CR48" s="136"/>
      <c r="CS48" s="136"/>
      <c r="CT48" s="136"/>
      <c r="CU48" s="136"/>
      <c r="CV48" s="133"/>
      <c r="CW48" s="133"/>
      <c r="CX48" s="133"/>
      <c r="CY48" s="133"/>
      <c r="CZ48" s="133"/>
      <c r="DA48" s="133"/>
      <c r="DB48" s="133"/>
      <c r="DC48" s="136"/>
      <c r="DD48" s="136"/>
      <c r="DE48" s="136"/>
      <c r="DF48" s="136"/>
      <c r="DG48" s="136"/>
      <c r="DH48" s="125"/>
    </row>
    <row r="49" spans="2:112" ht="13.5" customHeight="1" thickBot="1">
      <c r="B49" s="124"/>
      <c r="C49" s="125"/>
      <c r="D49" s="125"/>
      <c r="E49" s="125"/>
      <c r="F49" s="125"/>
      <c r="G49" s="298">
        <v>11</v>
      </c>
      <c r="H49" s="299"/>
      <c r="I49" s="299"/>
      <c r="J49" s="299"/>
      <c r="K49" s="299"/>
      <c r="L49" s="299"/>
      <c r="M49" s="300"/>
      <c r="N49" s="125"/>
      <c r="O49" s="289" t="s">
        <v>132</v>
      </c>
      <c r="P49" s="290"/>
      <c r="Q49" s="291"/>
      <c r="R49" s="289" t="s">
        <v>37</v>
      </c>
      <c r="S49" s="290"/>
      <c r="T49" s="291"/>
      <c r="U49" s="128"/>
      <c r="V49" s="128"/>
      <c r="W49" s="125"/>
      <c r="X49" s="125"/>
      <c r="Y49" s="301"/>
      <c r="Z49" s="302"/>
      <c r="AA49" s="302"/>
      <c r="AB49" s="302"/>
      <c r="AC49" s="302"/>
      <c r="AD49" s="302"/>
      <c r="AE49" s="303"/>
      <c r="AF49" s="125"/>
      <c r="AG49" s="292"/>
      <c r="AH49" s="293"/>
      <c r="AI49" s="294"/>
      <c r="AJ49" s="292"/>
      <c r="AK49" s="293"/>
      <c r="AL49" s="294"/>
      <c r="AM49" s="128"/>
      <c r="AN49" s="128"/>
      <c r="AO49" s="125"/>
      <c r="AP49" s="125"/>
      <c r="AQ49" s="298">
        <v>34</v>
      </c>
      <c r="AR49" s="299"/>
      <c r="AS49" s="299"/>
      <c r="AT49" s="299"/>
      <c r="AU49" s="299"/>
      <c r="AV49" s="299"/>
      <c r="AW49" s="300"/>
      <c r="AX49" s="125"/>
      <c r="AY49" s="292"/>
      <c r="AZ49" s="293"/>
      <c r="BA49" s="294"/>
      <c r="BB49" s="292"/>
      <c r="BC49" s="293"/>
      <c r="BD49" s="294"/>
      <c r="BE49" s="140"/>
      <c r="BF49" s="138"/>
      <c r="BG49" s="124"/>
      <c r="BH49" s="125"/>
      <c r="BI49" s="125"/>
      <c r="BL49" s="125"/>
      <c r="BM49" s="125"/>
      <c r="BN49" s="125"/>
      <c r="BO49" s="125"/>
      <c r="BP49" s="125"/>
      <c r="BQ49" s="125"/>
      <c r="BU49" s="125"/>
      <c r="BV49" s="125"/>
      <c r="BW49" s="125"/>
      <c r="BX49" s="125"/>
      <c r="BY49" s="125"/>
      <c r="BZ49" s="125"/>
      <c r="CA49" s="125"/>
      <c r="CB49" s="125"/>
      <c r="CC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36"/>
      <c r="CR49" s="136"/>
      <c r="CS49" s="136"/>
      <c r="CT49" s="136"/>
      <c r="CU49" s="136"/>
      <c r="CV49" s="133"/>
      <c r="CW49" s="133"/>
      <c r="CX49" s="133"/>
      <c r="CY49" s="133"/>
      <c r="CZ49" s="133"/>
      <c r="DA49" s="133"/>
      <c r="DB49" s="133"/>
      <c r="DC49" s="136"/>
      <c r="DD49" s="136"/>
      <c r="DE49" s="136"/>
      <c r="DF49" s="136"/>
      <c r="DG49" s="136"/>
      <c r="DH49" s="125"/>
    </row>
    <row r="50" spans="2:112" ht="13.5" customHeight="1" thickBot="1">
      <c r="B50" s="124"/>
      <c r="C50" s="125"/>
      <c r="D50" s="125"/>
      <c r="E50" s="125"/>
      <c r="F50" s="125"/>
      <c r="G50" s="301"/>
      <c r="H50" s="302"/>
      <c r="I50" s="302"/>
      <c r="J50" s="302"/>
      <c r="K50" s="302"/>
      <c r="L50" s="302"/>
      <c r="M50" s="303"/>
      <c r="N50" s="125"/>
      <c r="O50" s="292"/>
      <c r="P50" s="293"/>
      <c r="Q50" s="294"/>
      <c r="R50" s="292"/>
      <c r="S50" s="293"/>
      <c r="T50" s="294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292"/>
      <c r="AH50" s="293"/>
      <c r="AI50" s="294"/>
      <c r="AJ50" s="292"/>
      <c r="AK50" s="293"/>
      <c r="AL50" s="294"/>
      <c r="AM50" s="128"/>
      <c r="AN50" s="128"/>
      <c r="AO50" s="125"/>
      <c r="AP50" s="125"/>
      <c r="AQ50" s="301"/>
      <c r="AR50" s="302"/>
      <c r="AS50" s="302"/>
      <c r="AT50" s="302"/>
      <c r="AU50" s="302"/>
      <c r="AV50" s="302"/>
      <c r="AW50" s="303"/>
      <c r="AX50" s="125"/>
      <c r="AY50" s="292"/>
      <c r="AZ50" s="293"/>
      <c r="BA50" s="294"/>
      <c r="BB50" s="292"/>
      <c r="BC50" s="293"/>
      <c r="BD50" s="294"/>
      <c r="BE50" s="137"/>
      <c r="BF50" s="137"/>
      <c r="BG50" s="124"/>
      <c r="BH50" s="125"/>
      <c r="BI50" s="125"/>
      <c r="BL50" s="125"/>
      <c r="BM50" s="125"/>
      <c r="BN50" s="125"/>
      <c r="BO50" s="125"/>
      <c r="BP50" s="125"/>
      <c r="BQ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6"/>
      <c r="DD50" s="136"/>
      <c r="DE50" s="136"/>
      <c r="DF50" s="136"/>
      <c r="DG50" s="136"/>
      <c r="DH50" s="143"/>
    </row>
    <row r="51" spans="2:112" ht="13.5" customHeight="1" thickBot="1"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292"/>
      <c r="P51" s="293"/>
      <c r="Q51" s="294"/>
      <c r="R51" s="292"/>
      <c r="S51" s="293"/>
      <c r="T51" s="294"/>
      <c r="U51" s="125"/>
      <c r="V51" s="125"/>
      <c r="W51" s="125"/>
      <c r="X51" s="125"/>
      <c r="Y51" s="298">
        <v>23</v>
      </c>
      <c r="Z51" s="299"/>
      <c r="AA51" s="299"/>
      <c r="AB51" s="299"/>
      <c r="AC51" s="299"/>
      <c r="AD51" s="299"/>
      <c r="AE51" s="300"/>
      <c r="AF51" s="125"/>
      <c r="AG51" s="292"/>
      <c r="AH51" s="293"/>
      <c r="AI51" s="294"/>
      <c r="AJ51" s="292"/>
      <c r="AK51" s="293"/>
      <c r="AL51" s="294"/>
      <c r="AM51" s="128"/>
      <c r="AN51" s="128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292"/>
      <c r="AZ51" s="293"/>
      <c r="BA51" s="294"/>
      <c r="BB51" s="292"/>
      <c r="BC51" s="293"/>
      <c r="BD51" s="294"/>
      <c r="BE51" s="137"/>
      <c r="BF51" s="137"/>
      <c r="BG51" s="124"/>
      <c r="BH51" s="125"/>
      <c r="BI51" s="125"/>
      <c r="BL51" s="125"/>
      <c r="BM51" s="125"/>
      <c r="BN51" s="125"/>
      <c r="BO51" s="125"/>
      <c r="BP51" s="125"/>
      <c r="BQ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6"/>
      <c r="DD51" s="136"/>
      <c r="DE51" s="136"/>
      <c r="DF51" s="136"/>
      <c r="DG51" s="136"/>
      <c r="DH51" s="143"/>
    </row>
    <row r="52" spans="2:112" ht="13.5" customHeight="1" thickBot="1">
      <c r="B52" s="124"/>
      <c r="C52" s="125"/>
      <c r="D52" s="125"/>
      <c r="E52" s="125"/>
      <c r="F52" s="125"/>
      <c r="G52" s="298">
        <v>12</v>
      </c>
      <c r="H52" s="299"/>
      <c r="I52" s="299"/>
      <c r="J52" s="299"/>
      <c r="K52" s="299"/>
      <c r="L52" s="299"/>
      <c r="M52" s="300"/>
      <c r="N52" s="125"/>
      <c r="O52" s="292"/>
      <c r="P52" s="293"/>
      <c r="Q52" s="294"/>
      <c r="R52" s="292"/>
      <c r="S52" s="293"/>
      <c r="T52" s="294"/>
      <c r="U52" s="125"/>
      <c r="V52" s="125"/>
      <c r="W52" s="125"/>
      <c r="X52" s="125"/>
      <c r="Y52" s="301"/>
      <c r="Z52" s="302"/>
      <c r="AA52" s="302"/>
      <c r="AB52" s="302"/>
      <c r="AC52" s="302"/>
      <c r="AD52" s="302"/>
      <c r="AE52" s="303"/>
      <c r="AF52" s="125"/>
      <c r="AG52" s="295"/>
      <c r="AH52" s="296"/>
      <c r="AI52" s="297"/>
      <c r="AJ52" s="295"/>
      <c r="AK52" s="296"/>
      <c r="AL52" s="297"/>
      <c r="AM52" s="125"/>
      <c r="AN52" s="125"/>
      <c r="AO52" s="125"/>
      <c r="AP52" s="125"/>
      <c r="AQ52" s="298">
        <v>35</v>
      </c>
      <c r="AR52" s="299"/>
      <c r="AS52" s="299"/>
      <c r="AT52" s="299"/>
      <c r="AU52" s="299"/>
      <c r="AV52" s="299"/>
      <c r="AW52" s="300"/>
      <c r="AX52" s="125"/>
      <c r="AY52" s="292"/>
      <c r="AZ52" s="293"/>
      <c r="BA52" s="294"/>
      <c r="BB52" s="292"/>
      <c r="BC52" s="293"/>
      <c r="BD52" s="294"/>
      <c r="BE52" s="137"/>
      <c r="BF52" s="137"/>
      <c r="BG52" s="124"/>
      <c r="BH52" s="125"/>
      <c r="BI52" s="125"/>
      <c r="BL52" s="125"/>
      <c r="BM52" s="125"/>
      <c r="BN52" s="125"/>
      <c r="BO52" s="125"/>
      <c r="BP52" s="125"/>
      <c r="BQ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J52" s="125"/>
      <c r="CK52" s="125"/>
      <c r="CL52" s="125"/>
      <c r="CM52" s="125"/>
      <c r="CN52" s="125"/>
      <c r="CO52" s="125"/>
      <c r="CP52" s="125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6"/>
      <c r="DD52" s="136"/>
      <c r="DE52" s="136"/>
      <c r="DF52" s="136"/>
      <c r="DG52" s="136"/>
      <c r="DH52" s="125"/>
    </row>
    <row r="53" spans="2:111" ht="13.5" customHeight="1" thickBot="1">
      <c r="B53" s="124"/>
      <c r="C53" s="125"/>
      <c r="D53" s="125"/>
      <c r="E53" s="125"/>
      <c r="F53" s="125"/>
      <c r="G53" s="301"/>
      <c r="H53" s="302"/>
      <c r="I53" s="302"/>
      <c r="J53" s="302"/>
      <c r="K53" s="302"/>
      <c r="L53" s="302"/>
      <c r="M53" s="303"/>
      <c r="N53" s="125"/>
      <c r="O53" s="295"/>
      <c r="P53" s="296"/>
      <c r="Q53" s="297"/>
      <c r="R53" s="295"/>
      <c r="S53" s="296"/>
      <c r="T53" s="297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8"/>
      <c r="AH53" s="128"/>
      <c r="AI53" s="128"/>
      <c r="AJ53" s="128"/>
      <c r="AK53" s="128"/>
      <c r="AL53" s="128"/>
      <c r="AM53" s="125"/>
      <c r="AN53" s="125"/>
      <c r="AO53" s="125"/>
      <c r="AP53" s="125"/>
      <c r="AQ53" s="301"/>
      <c r="AR53" s="302"/>
      <c r="AS53" s="302"/>
      <c r="AT53" s="302"/>
      <c r="AU53" s="302"/>
      <c r="AV53" s="302"/>
      <c r="AW53" s="303"/>
      <c r="AX53" s="125"/>
      <c r="AY53" s="295"/>
      <c r="AZ53" s="296"/>
      <c r="BA53" s="297"/>
      <c r="BB53" s="295"/>
      <c r="BC53" s="296"/>
      <c r="BD53" s="297"/>
      <c r="BE53" s="137"/>
      <c r="BF53" s="137"/>
      <c r="BG53" s="124"/>
      <c r="BH53" s="125"/>
      <c r="BI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8"/>
      <c r="BW53" s="128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6"/>
      <c r="DD53" s="136"/>
      <c r="DE53" s="139"/>
      <c r="DF53" s="139"/>
      <c r="DG53" s="139"/>
    </row>
    <row r="54" spans="2:111" ht="13.5" customHeight="1">
      <c r="B54" s="124"/>
      <c r="C54" s="125"/>
      <c r="D54" s="125"/>
      <c r="E54" s="125"/>
      <c r="F54" s="125"/>
      <c r="G54" s="125"/>
      <c r="H54" s="125"/>
      <c r="I54" s="144"/>
      <c r="J54" s="144"/>
      <c r="K54" s="144"/>
      <c r="L54" s="144"/>
      <c r="M54" s="144"/>
      <c r="N54" s="144"/>
      <c r="O54" s="144"/>
      <c r="P54" s="125"/>
      <c r="Q54" s="125"/>
      <c r="R54" s="128"/>
      <c r="S54" s="137"/>
      <c r="T54" s="137"/>
      <c r="U54" s="137"/>
      <c r="V54" s="137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44"/>
      <c r="AT54" s="144"/>
      <c r="AU54" s="144"/>
      <c r="AV54" s="144"/>
      <c r="AW54" s="144"/>
      <c r="AX54" s="144"/>
      <c r="AY54" s="144"/>
      <c r="AZ54" s="125"/>
      <c r="BA54" s="125"/>
      <c r="BB54" s="128"/>
      <c r="BC54" s="137"/>
      <c r="BD54" s="137"/>
      <c r="BE54" s="137"/>
      <c r="BF54" s="137"/>
      <c r="BG54" s="124"/>
      <c r="BH54" s="125"/>
      <c r="BI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6"/>
      <c r="DD54" s="136"/>
      <c r="DE54" s="133"/>
      <c r="DF54" s="133"/>
      <c r="DG54" s="133"/>
    </row>
    <row r="55" spans="2:111" s="125" customFormat="1" ht="13.5" customHeight="1" thickBot="1">
      <c r="B55" s="145"/>
      <c r="C55" s="145"/>
      <c r="D55" s="126"/>
      <c r="E55" s="126"/>
      <c r="F55" s="14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45"/>
      <c r="BC55" s="147"/>
      <c r="BD55" s="147"/>
      <c r="BE55" s="148"/>
      <c r="BF55" s="148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6"/>
      <c r="DD55" s="136"/>
      <c r="DE55" s="133"/>
      <c r="DF55" s="133"/>
      <c r="DG55" s="133"/>
    </row>
    <row r="56" spans="3:111" ht="13.5" customHeight="1">
      <c r="C56" s="124"/>
      <c r="D56" s="125"/>
      <c r="E56" s="125"/>
      <c r="F56" s="129"/>
      <c r="BB56" s="124"/>
      <c r="BC56" s="125"/>
      <c r="BD56" s="125"/>
      <c r="BE56" s="129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6"/>
      <c r="DD56" s="136"/>
      <c r="DE56" s="133"/>
      <c r="DF56" s="133"/>
      <c r="DG56" s="133"/>
    </row>
    <row r="57" spans="64:111" ht="13.5" customHeight="1">
      <c r="BL57" s="125"/>
      <c r="BM57" s="125"/>
      <c r="BN57" s="125"/>
      <c r="BO57" s="125"/>
      <c r="BP57" s="125"/>
      <c r="BQ57" s="125"/>
      <c r="BR57" s="143"/>
      <c r="BS57" s="143"/>
      <c r="BT57" s="143"/>
      <c r="BU57" s="143"/>
      <c r="BV57" s="143"/>
      <c r="BW57" s="143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6"/>
      <c r="DD57" s="136"/>
      <c r="DE57" s="133"/>
      <c r="DF57" s="133"/>
      <c r="DG57" s="133"/>
    </row>
    <row r="58" spans="64:111" ht="13.5" customHeight="1">
      <c r="BL58" s="125"/>
      <c r="BM58" s="125"/>
      <c r="BN58" s="125"/>
      <c r="BO58" s="125"/>
      <c r="BP58" s="125"/>
      <c r="BQ58" s="125"/>
      <c r="BR58" s="143"/>
      <c r="BS58" s="143"/>
      <c r="BT58" s="143"/>
      <c r="BU58" s="143"/>
      <c r="BV58" s="143"/>
      <c r="BW58" s="143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6"/>
      <c r="DD58" s="136"/>
      <c r="DE58" s="133"/>
      <c r="DF58" s="133"/>
      <c r="DG58" s="133"/>
    </row>
    <row r="59" spans="95:111" ht="13.5" customHeight="1"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6"/>
      <c r="DD59" s="136"/>
      <c r="DE59" s="133"/>
      <c r="DF59" s="133"/>
      <c r="DG59" s="133"/>
    </row>
    <row r="60" spans="2:111" ht="13.5" customHeight="1">
      <c r="B60" s="311" t="s">
        <v>75</v>
      </c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8" t="s">
        <v>76</v>
      </c>
      <c r="P60" s="318"/>
      <c r="Q60" s="318"/>
      <c r="R60" s="318"/>
      <c r="S60" s="318"/>
      <c r="W60" s="119"/>
      <c r="X60" s="119"/>
      <c r="Y60" s="119"/>
      <c r="Z60" s="119"/>
      <c r="AA60" s="119"/>
      <c r="AC60" s="168"/>
      <c r="AD60" s="168"/>
      <c r="AE60" s="168"/>
      <c r="AF60" s="168"/>
      <c r="AG60" s="168"/>
      <c r="AH60" s="168"/>
      <c r="AI60" s="168"/>
      <c r="AJ60" s="168"/>
      <c r="AK60" s="168"/>
      <c r="AL60" s="169"/>
      <c r="AM60" s="169"/>
      <c r="AN60" s="169"/>
      <c r="AO60" s="169"/>
      <c r="AP60" s="169"/>
      <c r="AQ60" s="125"/>
      <c r="AR60" s="125"/>
      <c r="AS60" s="125"/>
      <c r="AT60" s="125"/>
      <c r="AU60" s="125"/>
      <c r="AV60" s="125"/>
      <c r="AW60" s="125"/>
      <c r="AX60" s="170"/>
      <c r="AY60" s="170"/>
      <c r="AZ60" s="170"/>
      <c r="BA60" s="170"/>
      <c r="BB60" s="170"/>
      <c r="BC60" s="170"/>
      <c r="BD60" s="125"/>
      <c r="BE60" s="125"/>
      <c r="BF60" s="125"/>
      <c r="BG60" s="125"/>
      <c r="BH60" s="125"/>
      <c r="BI60" s="125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6"/>
      <c r="DD60" s="136"/>
      <c r="DE60" s="133"/>
      <c r="DF60" s="133"/>
      <c r="DG60" s="133"/>
    </row>
    <row r="61" spans="2:111" ht="13.5" customHeight="1"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8"/>
      <c r="P61" s="318"/>
      <c r="Q61" s="318"/>
      <c r="R61" s="318"/>
      <c r="S61" s="318"/>
      <c r="W61" s="119"/>
      <c r="X61" s="119"/>
      <c r="Y61" s="119"/>
      <c r="Z61" s="119"/>
      <c r="AA61" s="119"/>
      <c r="AC61" s="168"/>
      <c r="AD61" s="168"/>
      <c r="AE61" s="168"/>
      <c r="AF61" s="168"/>
      <c r="AG61" s="168"/>
      <c r="AH61" s="168"/>
      <c r="AI61" s="168"/>
      <c r="AJ61" s="168"/>
      <c r="AK61" s="168"/>
      <c r="AL61" s="169"/>
      <c r="AM61" s="169"/>
      <c r="AN61" s="169"/>
      <c r="AO61" s="169"/>
      <c r="AP61" s="169"/>
      <c r="AQ61" s="125"/>
      <c r="AR61" s="125"/>
      <c r="AS61" s="125"/>
      <c r="AT61" s="125"/>
      <c r="AU61" s="125"/>
      <c r="AV61" s="125"/>
      <c r="AW61" s="125"/>
      <c r="AX61" s="170"/>
      <c r="AY61" s="170"/>
      <c r="AZ61" s="170"/>
      <c r="BA61" s="170"/>
      <c r="BB61" s="170"/>
      <c r="BC61" s="170"/>
      <c r="BD61" s="125"/>
      <c r="BE61" s="125"/>
      <c r="BF61" s="125"/>
      <c r="BG61" s="125"/>
      <c r="BH61" s="125"/>
      <c r="BI61" s="125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6"/>
      <c r="DD61" s="136"/>
      <c r="DE61" s="133"/>
      <c r="DF61" s="133"/>
      <c r="DG61" s="133"/>
    </row>
    <row r="62" spans="2:111" ht="13.5" customHeight="1"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8"/>
      <c r="P62" s="318"/>
      <c r="Q62" s="318"/>
      <c r="R62" s="318"/>
      <c r="S62" s="318"/>
      <c r="W62" s="119"/>
      <c r="X62" s="119"/>
      <c r="Y62" s="119"/>
      <c r="Z62" s="119"/>
      <c r="AA62" s="119"/>
      <c r="AC62" s="168"/>
      <c r="AD62" s="168"/>
      <c r="AE62" s="168"/>
      <c r="AF62" s="168"/>
      <c r="AG62" s="168"/>
      <c r="AH62" s="168"/>
      <c r="AL62" s="169"/>
      <c r="AM62" s="169"/>
      <c r="AN62" s="169"/>
      <c r="AO62" s="169"/>
      <c r="AP62" s="169"/>
      <c r="AQ62" s="125"/>
      <c r="AR62" s="125"/>
      <c r="AS62" s="125"/>
      <c r="AT62" s="125"/>
      <c r="AU62" s="125"/>
      <c r="AV62" s="125"/>
      <c r="AW62" s="125"/>
      <c r="AX62" s="171"/>
      <c r="AY62" s="171"/>
      <c r="AZ62" s="171"/>
      <c r="BA62" s="171"/>
      <c r="BB62" s="171"/>
      <c r="BC62" s="171"/>
      <c r="BD62" s="133"/>
      <c r="BE62" s="133"/>
      <c r="BF62" s="133"/>
      <c r="BG62" s="133"/>
      <c r="BH62" s="133"/>
      <c r="BI62" s="133"/>
      <c r="BJ62" s="133"/>
      <c r="BK62" s="133"/>
      <c r="BR62" s="133"/>
      <c r="BS62" s="133"/>
      <c r="BT62" s="133"/>
      <c r="BU62" s="133"/>
      <c r="BV62" s="133"/>
      <c r="BW62" s="133"/>
      <c r="BX62" s="133"/>
      <c r="BY62" s="133"/>
      <c r="BZ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6"/>
      <c r="DD62" s="136"/>
      <c r="DE62" s="133"/>
      <c r="DF62" s="133"/>
      <c r="DG62" s="133"/>
    </row>
    <row r="63" spans="2:111" ht="13.5" customHeight="1" thickBot="1">
      <c r="B63" s="129"/>
      <c r="C63" s="124"/>
      <c r="D63" s="125"/>
      <c r="E63" s="125"/>
      <c r="F63" s="129"/>
      <c r="G63" s="12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9"/>
      <c r="V63" s="119"/>
      <c r="W63" s="119"/>
      <c r="X63" s="119"/>
      <c r="Y63" s="119"/>
      <c r="Z63" s="119"/>
      <c r="AA63" s="119"/>
      <c r="AM63" s="169"/>
      <c r="AN63" s="169"/>
      <c r="AO63" s="169"/>
      <c r="AP63" s="169"/>
      <c r="AQ63" s="169"/>
      <c r="AR63" s="169"/>
      <c r="AS63" s="169"/>
      <c r="AT63" s="169"/>
      <c r="AU63" s="169"/>
      <c r="AV63" s="170"/>
      <c r="AW63" s="170"/>
      <c r="AX63" s="171"/>
      <c r="AY63" s="171"/>
      <c r="AZ63" s="171"/>
      <c r="BA63" s="171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6"/>
      <c r="DD63" s="136"/>
      <c r="DE63" s="133"/>
      <c r="DF63" s="133"/>
      <c r="DG63" s="133"/>
    </row>
    <row r="64" spans="2:111" ht="13.5" customHeight="1">
      <c r="B64" s="120"/>
      <c r="C64" s="120"/>
      <c r="D64" s="121"/>
      <c r="E64" s="121"/>
      <c r="F64" s="123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208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3"/>
      <c r="AN64" s="125"/>
      <c r="AO64" s="125"/>
      <c r="AP64" s="125"/>
      <c r="AQ64" s="125"/>
      <c r="AR64" s="125"/>
      <c r="AS64" s="136"/>
      <c r="AT64" s="136"/>
      <c r="AU64" s="136"/>
      <c r="AV64" s="144"/>
      <c r="AW64" s="133"/>
      <c r="AX64" s="133"/>
      <c r="AY64" s="133"/>
      <c r="AZ64" s="134"/>
      <c r="BA64" s="134"/>
      <c r="BB64" s="134"/>
      <c r="BC64" s="134"/>
      <c r="BD64" s="134"/>
      <c r="BE64" s="133"/>
      <c r="BF64" s="139"/>
      <c r="BG64" s="139"/>
      <c r="BH64" s="139"/>
      <c r="BI64" s="139"/>
      <c r="BJ64" s="139"/>
      <c r="BK64" s="133"/>
      <c r="BR64" s="134"/>
      <c r="BS64" s="134"/>
      <c r="BT64" s="133"/>
      <c r="BU64" s="133"/>
      <c r="BV64" s="133"/>
      <c r="BW64" s="133"/>
      <c r="BX64" s="133"/>
      <c r="BY64" s="133"/>
      <c r="BZ64" s="133"/>
      <c r="CA64" s="134"/>
      <c r="CB64" s="134"/>
      <c r="CC64" s="134"/>
      <c r="CD64" s="134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6"/>
      <c r="DD64" s="136"/>
      <c r="DE64" s="133"/>
      <c r="DF64" s="133"/>
      <c r="DG64" s="133"/>
    </row>
    <row r="65" spans="2:82" s="125" customFormat="1" ht="13.5" customHeight="1" thickBot="1">
      <c r="B65" s="124"/>
      <c r="W65" s="209"/>
      <c r="AM65" s="129"/>
      <c r="AS65" s="136"/>
      <c r="AT65" s="136"/>
      <c r="AU65" s="136"/>
      <c r="AV65" s="139"/>
      <c r="AW65" s="133"/>
      <c r="AX65" s="133"/>
      <c r="AY65" s="133"/>
      <c r="AZ65" s="134"/>
      <c r="BA65" s="134"/>
      <c r="BB65" s="134"/>
      <c r="BC65" s="134"/>
      <c r="BD65" s="134"/>
      <c r="BE65" s="133"/>
      <c r="BF65" s="139"/>
      <c r="BG65" s="139"/>
      <c r="BH65" s="139"/>
      <c r="BI65" s="139"/>
      <c r="BJ65" s="139"/>
      <c r="BK65" s="134"/>
      <c r="BR65" s="134"/>
      <c r="BS65" s="134"/>
      <c r="BT65" s="133"/>
      <c r="BU65" s="133"/>
      <c r="BV65" s="133"/>
      <c r="BW65" s="133"/>
      <c r="BX65" s="133"/>
      <c r="BY65" s="133"/>
      <c r="BZ65" s="133"/>
      <c r="CA65" s="134"/>
      <c r="CB65" s="134"/>
      <c r="CC65" s="134"/>
      <c r="CD65" s="134"/>
    </row>
    <row r="66" spans="2:83" ht="13.5" customHeight="1">
      <c r="B66" s="124"/>
      <c r="C66" s="125"/>
      <c r="D66" s="125"/>
      <c r="E66" s="125"/>
      <c r="F66" s="125"/>
      <c r="G66" s="298">
        <v>1</v>
      </c>
      <c r="H66" s="299"/>
      <c r="I66" s="299"/>
      <c r="J66" s="299"/>
      <c r="K66" s="299"/>
      <c r="L66" s="299"/>
      <c r="M66" s="300"/>
      <c r="N66" s="125"/>
      <c r="O66" s="304" t="s">
        <v>34</v>
      </c>
      <c r="P66" s="304"/>
      <c r="Q66" s="304"/>
      <c r="R66" s="304"/>
      <c r="S66" s="304"/>
      <c r="T66" s="304"/>
      <c r="U66" s="125"/>
      <c r="V66" s="125"/>
      <c r="W66" s="209"/>
      <c r="X66" s="305" t="s">
        <v>43</v>
      </c>
      <c r="Y66" s="306"/>
      <c r="Z66" s="306"/>
      <c r="AA66" s="306"/>
      <c r="AB66" s="306"/>
      <c r="AC66" s="306"/>
      <c r="AD66" s="307"/>
      <c r="AE66" s="125"/>
      <c r="AF66" s="125"/>
      <c r="AG66" s="125"/>
      <c r="AH66" s="144"/>
      <c r="AI66" s="125"/>
      <c r="AJ66" s="125"/>
      <c r="AK66" s="125"/>
      <c r="AL66" s="136"/>
      <c r="AM66" s="172"/>
      <c r="AN66" s="139"/>
      <c r="AO66" s="125"/>
      <c r="AP66" s="144"/>
      <c r="AQ66" s="144"/>
      <c r="AR66" s="144"/>
      <c r="AS66" s="136"/>
      <c r="AT66" s="136"/>
      <c r="AU66" s="136"/>
      <c r="AV66" s="139"/>
      <c r="AW66" s="136"/>
      <c r="AX66" s="136"/>
      <c r="AY66" s="133"/>
      <c r="AZ66" s="133"/>
      <c r="BA66" s="133"/>
      <c r="BB66" s="133"/>
      <c r="BC66" s="133"/>
      <c r="BD66" s="133"/>
      <c r="BE66" s="137"/>
      <c r="BF66" s="137"/>
      <c r="BG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</row>
    <row r="67" spans="2:83" ht="13.5" customHeight="1" thickBot="1">
      <c r="B67" s="124"/>
      <c r="C67" s="125"/>
      <c r="D67" s="125"/>
      <c r="E67" s="125"/>
      <c r="F67" s="125"/>
      <c r="G67" s="301"/>
      <c r="H67" s="302"/>
      <c r="I67" s="302"/>
      <c r="J67" s="302"/>
      <c r="K67" s="302"/>
      <c r="L67" s="302"/>
      <c r="M67" s="303"/>
      <c r="N67" s="125"/>
      <c r="O67" s="304"/>
      <c r="P67" s="304"/>
      <c r="Q67" s="304"/>
      <c r="R67" s="304"/>
      <c r="S67" s="304"/>
      <c r="T67" s="304"/>
      <c r="U67" s="125"/>
      <c r="V67" s="125"/>
      <c r="W67" s="209"/>
      <c r="X67" s="308"/>
      <c r="Y67" s="309"/>
      <c r="Z67" s="309"/>
      <c r="AA67" s="309"/>
      <c r="AB67" s="309"/>
      <c r="AC67" s="309"/>
      <c r="AD67" s="310"/>
      <c r="AE67" s="125"/>
      <c r="AF67" s="125"/>
      <c r="AG67" s="125"/>
      <c r="AH67" s="125"/>
      <c r="AI67" s="125"/>
      <c r="AJ67" s="125"/>
      <c r="AK67" s="136"/>
      <c r="AL67" s="136"/>
      <c r="AM67" s="172"/>
      <c r="AN67" s="139"/>
      <c r="AO67" s="125"/>
      <c r="AP67" s="144"/>
      <c r="AQ67" s="144"/>
      <c r="AR67" s="144"/>
      <c r="AS67" s="136"/>
      <c r="AT67" s="136"/>
      <c r="AU67" s="136"/>
      <c r="AV67" s="139"/>
      <c r="AW67" s="136"/>
      <c r="AX67" s="136"/>
      <c r="BD67" s="133"/>
      <c r="BE67" s="133"/>
      <c r="BF67" s="133"/>
      <c r="BG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4"/>
      <c r="CB67" s="134"/>
      <c r="CC67" s="134"/>
      <c r="CD67" s="134"/>
      <c r="CE67" s="133"/>
    </row>
    <row r="68" spans="2:83" ht="13.5" customHeight="1">
      <c r="B68" s="202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10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197"/>
      <c r="AL68" s="197"/>
      <c r="AM68" s="204"/>
      <c r="AN68" s="125"/>
      <c r="AO68" s="128"/>
      <c r="AP68" s="128"/>
      <c r="AQ68" s="128"/>
      <c r="AR68" s="128"/>
      <c r="AS68" s="136"/>
      <c r="AT68" s="136"/>
      <c r="AU68" s="136"/>
      <c r="AV68" s="143"/>
      <c r="AW68" s="143"/>
      <c r="AX68" s="143"/>
      <c r="AY68" s="143"/>
      <c r="AZ68" s="143"/>
      <c r="BA68" s="143"/>
      <c r="BD68" s="134"/>
      <c r="BE68" s="134"/>
      <c r="BF68" s="133"/>
      <c r="BG68" s="133"/>
      <c r="BR68" s="134"/>
      <c r="BS68" s="133"/>
      <c r="BT68" s="133"/>
      <c r="BU68" s="133"/>
      <c r="BV68" s="133"/>
      <c r="BW68" s="133"/>
      <c r="BX68" s="133"/>
      <c r="BY68" s="133"/>
      <c r="BZ68" s="133"/>
      <c r="CA68" s="134"/>
      <c r="CB68" s="134"/>
      <c r="CC68" s="134"/>
      <c r="CD68" s="134"/>
      <c r="CE68" s="133"/>
    </row>
    <row r="69" spans="2:83" ht="13.5" customHeight="1" thickBot="1">
      <c r="B69" s="124"/>
      <c r="AK69" s="136"/>
      <c r="AL69" s="136"/>
      <c r="AM69" s="129"/>
      <c r="AN69" s="125"/>
      <c r="AO69" s="133"/>
      <c r="AP69" s="144"/>
      <c r="AQ69" s="144"/>
      <c r="AR69" s="144"/>
      <c r="AS69" s="133"/>
      <c r="AT69" s="133"/>
      <c r="AU69" s="133"/>
      <c r="AV69" s="143"/>
      <c r="AW69" s="143"/>
      <c r="AX69" s="143"/>
      <c r="AY69" s="143"/>
      <c r="AZ69" s="143"/>
      <c r="BA69" s="143"/>
      <c r="BD69" s="134"/>
      <c r="BE69" s="134"/>
      <c r="BF69" s="133"/>
      <c r="BG69" s="133"/>
      <c r="BR69" s="134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</row>
    <row r="70" spans="2:83" ht="13.5" customHeight="1">
      <c r="B70" s="124"/>
      <c r="G70" s="298">
        <v>2</v>
      </c>
      <c r="H70" s="299"/>
      <c r="I70" s="299"/>
      <c r="J70" s="299"/>
      <c r="K70" s="299"/>
      <c r="L70" s="299"/>
      <c r="M70" s="300"/>
      <c r="O70" s="289" t="s">
        <v>41</v>
      </c>
      <c r="P70" s="290"/>
      <c r="Q70" s="291"/>
      <c r="R70" s="289" t="s">
        <v>130</v>
      </c>
      <c r="S70" s="290"/>
      <c r="T70" s="291"/>
      <c r="X70" s="298">
        <v>9</v>
      </c>
      <c r="Y70" s="299"/>
      <c r="Z70" s="299"/>
      <c r="AA70" s="299"/>
      <c r="AB70" s="299"/>
      <c r="AC70" s="299"/>
      <c r="AD70" s="300"/>
      <c r="AF70" s="289" t="s">
        <v>134</v>
      </c>
      <c r="AG70" s="290"/>
      <c r="AH70" s="291"/>
      <c r="AI70" s="289" t="s">
        <v>135</v>
      </c>
      <c r="AJ70" s="290"/>
      <c r="AK70" s="291"/>
      <c r="AL70" s="136"/>
      <c r="AM70" s="129"/>
      <c r="AN70" s="125"/>
      <c r="AO70" s="125"/>
      <c r="AP70" s="144"/>
      <c r="AQ70" s="144"/>
      <c r="AR70" s="144"/>
      <c r="AS70" s="136"/>
      <c r="AT70" s="136"/>
      <c r="AU70" s="136"/>
      <c r="AV70" s="137"/>
      <c r="AW70" s="136"/>
      <c r="AX70" s="136"/>
      <c r="AY70" s="133"/>
      <c r="AZ70" s="133"/>
      <c r="BA70" s="136"/>
      <c r="BB70" s="136"/>
      <c r="BC70" s="133"/>
      <c r="BD70" s="133"/>
      <c r="BE70" s="133"/>
      <c r="BF70" s="133"/>
      <c r="BG70" s="133"/>
      <c r="BH70" s="133"/>
      <c r="BI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4"/>
      <c r="CB70" s="134"/>
      <c r="CC70" s="134"/>
      <c r="CD70" s="134"/>
      <c r="CE70" s="133"/>
    </row>
    <row r="71" spans="2:91" ht="13.5" customHeight="1" thickBot="1">
      <c r="B71" s="124"/>
      <c r="G71" s="301"/>
      <c r="H71" s="302"/>
      <c r="I71" s="302"/>
      <c r="J71" s="302"/>
      <c r="K71" s="302"/>
      <c r="L71" s="302"/>
      <c r="M71" s="303"/>
      <c r="O71" s="292"/>
      <c r="P71" s="293"/>
      <c r="Q71" s="294"/>
      <c r="R71" s="292"/>
      <c r="S71" s="293"/>
      <c r="T71" s="294"/>
      <c r="X71" s="301"/>
      <c r="Y71" s="302"/>
      <c r="Z71" s="302"/>
      <c r="AA71" s="302"/>
      <c r="AB71" s="302"/>
      <c r="AC71" s="302"/>
      <c r="AD71" s="303"/>
      <c r="AF71" s="292"/>
      <c r="AG71" s="293"/>
      <c r="AH71" s="294"/>
      <c r="AI71" s="292"/>
      <c r="AJ71" s="293"/>
      <c r="AK71" s="294"/>
      <c r="AL71" s="136"/>
      <c r="AM71" s="172"/>
      <c r="AN71" s="139"/>
      <c r="AO71" s="125"/>
      <c r="AP71" s="125"/>
      <c r="AQ71" s="125"/>
      <c r="AR71" s="125"/>
      <c r="AS71" s="136"/>
      <c r="AT71" s="136"/>
      <c r="AU71" s="136"/>
      <c r="AV71" s="139"/>
      <c r="AY71" s="133"/>
      <c r="AZ71" s="133"/>
      <c r="BA71" s="136"/>
      <c r="BB71" s="136"/>
      <c r="BC71" s="133"/>
      <c r="BD71" s="134"/>
      <c r="BE71" s="134"/>
      <c r="BF71" s="133"/>
      <c r="BG71" s="133"/>
      <c r="BH71" s="133"/>
      <c r="BI71" s="133"/>
      <c r="BR71" s="134"/>
      <c r="BS71" s="133"/>
      <c r="BT71" s="133"/>
      <c r="BU71" s="133"/>
      <c r="BV71" s="133"/>
      <c r="BW71" s="133"/>
      <c r="BX71" s="133"/>
      <c r="BY71" s="133"/>
      <c r="BZ71" s="133"/>
      <c r="CA71" s="134"/>
      <c r="CB71" s="134"/>
      <c r="CC71" s="134"/>
      <c r="CD71" s="134"/>
      <c r="CE71" s="133"/>
      <c r="CI71" s="136"/>
      <c r="CJ71" s="136"/>
      <c r="CK71" s="136"/>
      <c r="CL71" s="136"/>
      <c r="CM71" s="136"/>
    </row>
    <row r="72" spans="2:91" ht="13.5" customHeight="1" thickBot="1">
      <c r="B72" s="124"/>
      <c r="O72" s="292"/>
      <c r="P72" s="293"/>
      <c r="Q72" s="294"/>
      <c r="R72" s="292"/>
      <c r="S72" s="293"/>
      <c r="T72" s="294"/>
      <c r="AF72" s="292"/>
      <c r="AG72" s="293"/>
      <c r="AH72" s="294"/>
      <c r="AI72" s="292"/>
      <c r="AJ72" s="293"/>
      <c r="AK72" s="294"/>
      <c r="AL72" s="136"/>
      <c r="AM72" s="172"/>
      <c r="AN72" s="139"/>
      <c r="AO72" s="125"/>
      <c r="AP72" s="144"/>
      <c r="AQ72" s="144"/>
      <c r="AR72" s="144"/>
      <c r="AS72" s="136"/>
      <c r="AT72" s="136"/>
      <c r="AU72" s="136"/>
      <c r="AV72" s="139"/>
      <c r="AY72" s="133"/>
      <c r="AZ72" s="133"/>
      <c r="BA72" s="136"/>
      <c r="BB72" s="136"/>
      <c r="BC72" s="133"/>
      <c r="BD72" s="134"/>
      <c r="BE72" s="134"/>
      <c r="BF72" s="133"/>
      <c r="BG72" s="133"/>
      <c r="BH72" s="133"/>
      <c r="BI72" s="133"/>
      <c r="BS72" s="136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I72" s="136"/>
      <c r="CJ72" s="136"/>
      <c r="CK72" s="136"/>
      <c r="CL72" s="136"/>
      <c r="CM72" s="136"/>
    </row>
    <row r="73" spans="2:91" ht="13.5" customHeight="1">
      <c r="B73" s="124"/>
      <c r="G73" s="298">
        <v>3</v>
      </c>
      <c r="H73" s="299"/>
      <c r="I73" s="299"/>
      <c r="J73" s="299"/>
      <c r="K73" s="299"/>
      <c r="L73" s="299"/>
      <c r="M73" s="300"/>
      <c r="O73" s="292"/>
      <c r="P73" s="293"/>
      <c r="Q73" s="294"/>
      <c r="R73" s="292"/>
      <c r="S73" s="293"/>
      <c r="T73" s="294"/>
      <c r="X73" s="298">
        <v>10</v>
      </c>
      <c r="Y73" s="299"/>
      <c r="Z73" s="299"/>
      <c r="AA73" s="299"/>
      <c r="AB73" s="299"/>
      <c r="AC73" s="299"/>
      <c r="AD73" s="300"/>
      <c r="AF73" s="292"/>
      <c r="AG73" s="293"/>
      <c r="AH73" s="294"/>
      <c r="AI73" s="292"/>
      <c r="AJ73" s="293"/>
      <c r="AK73" s="294"/>
      <c r="AL73" s="136"/>
      <c r="AM73" s="172"/>
      <c r="AN73" s="139"/>
      <c r="AO73" s="125"/>
      <c r="AP73" s="144"/>
      <c r="AQ73" s="144"/>
      <c r="AR73" s="144"/>
      <c r="AU73" s="136"/>
      <c r="AV73" s="139"/>
      <c r="AY73" s="133"/>
      <c r="AZ73" s="133"/>
      <c r="BA73" s="136"/>
      <c r="BB73" s="136"/>
      <c r="BC73" s="133"/>
      <c r="BD73" s="133"/>
      <c r="BE73" s="133"/>
      <c r="BF73" s="133"/>
      <c r="BG73" s="133"/>
      <c r="BH73" s="133"/>
      <c r="BI73" s="133"/>
      <c r="BS73" s="136"/>
      <c r="BT73" s="133"/>
      <c r="BU73" s="133"/>
      <c r="BV73" s="133"/>
      <c r="BW73" s="133"/>
      <c r="BX73" s="133"/>
      <c r="BY73" s="133"/>
      <c r="BZ73" s="133"/>
      <c r="CA73" s="134"/>
      <c r="CB73" s="134"/>
      <c r="CC73" s="134"/>
      <c r="CD73" s="134"/>
      <c r="CE73" s="133"/>
      <c r="CI73" s="136"/>
      <c r="CJ73" s="136"/>
      <c r="CK73" s="136"/>
      <c r="CL73" s="136"/>
      <c r="CM73" s="136"/>
    </row>
    <row r="74" spans="2:91" ht="13.5" customHeight="1" thickBot="1">
      <c r="B74" s="124"/>
      <c r="G74" s="301"/>
      <c r="H74" s="302"/>
      <c r="I74" s="302"/>
      <c r="J74" s="302"/>
      <c r="K74" s="302"/>
      <c r="L74" s="302"/>
      <c r="M74" s="303"/>
      <c r="O74" s="292"/>
      <c r="P74" s="293"/>
      <c r="Q74" s="294"/>
      <c r="R74" s="292"/>
      <c r="S74" s="293"/>
      <c r="T74" s="294"/>
      <c r="X74" s="301"/>
      <c r="Y74" s="302"/>
      <c r="Z74" s="302"/>
      <c r="AA74" s="302"/>
      <c r="AB74" s="302"/>
      <c r="AC74" s="302"/>
      <c r="AD74" s="303"/>
      <c r="AF74" s="292"/>
      <c r="AG74" s="293"/>
      <c r="AH74" s="294"/>
      <c r="AI74" s="292"/>
      <c r="AJ74" s="293"/>
      <c r="AK74" s="294"/>
      <c r="AL74" s="136"/>
      <c r="AM74" s="138"/>
      <c r="AN74" s="137"/>
      <c r="AO74" s="125"/>
      <c r="AP74" s="125"/>
      <c r="AQ74" s="125"/>
      <c r="AR74" s="125"/>
      <c r="AU74" s="136"/>
      <c r="AV74" s="137"/>
      <c r="AY74" s="133"/>
      <c r="AZ74" s="133"/>
      <c r="BA74" s="136"/>
      <c r="BB74" s="136"/>
      <c r="BC74" s="133"/>
      <c r="BD74" s="134"/>
      <c r="BE74" s="134"/>
      <c r="BF74" s="133"/>
      <c r="BG74" s="133"/>
      <c r="BH74" s="136"/>
      <c r="BI74" s="136"/>
      <c r="BM74" s="134"/>
      <c r="BN74" s="134"/>
      <c r="BO74" s="134"/>
      <c r="BS74" s="136"/>
      <c r="BT74" s="133"/>
      <c r="BU74" s="133"/>
      <c r="BV74" s="133"/>
      <c r="BW74" s="133"/>
      <c r="BX74" s="133"/>
      <c r="BY74" s="133"/>
      <c r="BZ74" s="133"/>
      <c r="CA74" s="134"/>
      <c r="CB74" s="134"/>
      <c r="CC74" s="134"/>
      <c r="CD74" s="134"/>
      <c r="CE74" s="133"/>
      <c r="CI74" s="136"/>
      <c r="CJ74" s="136"/>
      <c r="CK74" s="136"/>
      <c r="CL74" s="136"/>
      <c r="CM74" s="136"/>
    </row>
    <row r="75" spans="2:91" ht="13.5" customHeight="1" thickBot="1">
      <c r="B75" s="124"/>
      <c r="O75" s="292"/>
      <c r="P75" s="293"/>
      <c r="Q75" s="294"/>
      <c r="R75" s="292"/>
      <c r="S75" s="293"/>
      <c r="T75" s="294"/>
      <c r="AF75" s="292"/>
      <c r="AG75" s="293"/>
      <c r="AH75" s="294"/>
      <c r="AI75" s="292"/>
      <c r="AJ75" s="293"/>
      <c r="AK75" s="294"/>
      <c r="AL75" s="136"/>
      <c r="AM75" s="135"/>
      <c r="AN75" s="133"/>
      <c r="AO75" s="125"/>
      <c r="AP75" s="144"/>
      <c r="AQ75" s="144"/>
      <c r="AR75" s="144"/>
      <c r="AU75" s="133"/>
      <c r="AV75" s="137"/>
      <c r="AY75" s="133"/>
      <c r="AZ75" s="133"/>
      <c r="BA75" s="136"/>
      <c r="BB75" s="136"/>
      <c r="BC75" s="134"/>
      <c r="BD75" s="134"/>
      <c r="BE75" s="134"/>
      <c r="BF75" s="133"/>
      <c r="BG75" s="133"/>
      <c r="BH75" s="136"/>
      <c r="BI75" s="136"/>
      <c r="BM75" s="134"/>
      <c r="BN75" s="134"/>
      <c r="BO75" s="134"/>
      <c r="BS75" s="136"/>
      <c r="BT75" s="133"/>
      <c r="BU75" s="133"/>
      <c r="BV75" s="133"/>
      <c r="BW75" s="133"/>
      <c r="BX75" s="133"/>
      <c r="BY75" s="133"/>
      <c r="BZ75" s="133"/>
      <c r="CA75" s="133"/>
      <c r="CB75" s="133"/>
      <c r="CC75" s="137"/>
      <c r="CD75" s="133"/>
      <c r="CE75" s="133"/>
      <c r="CI75" s="136"/>
      <c r="CJ75" s="136"/>
      <c r="CK75" s="136"/>
      <c r="CL75" s="136"/>
      <c r="CM75" s="136"/>
    </row>
    <row r="76" spans="2:83" ht="13.5" customHeight="1">
      <c r="B76" s="124"/>
      <c r="G76" s="298">
        <v>4</v>
      </c>
      <c r="H76" s="299"/>
      <c r="I76" s="299"/>
      <c r="J76" s="299"/>
      <c r="K76" s="299"/>
      <c r="L76" s="299"/>
      <c r="M76" s="300"/>
      <c r="O76" s="292"/>
      <c r="P76" s="293"/>
      <c r="Q76" s="294"/>
      <c r="R76" s="292"/>
      <c r="S76" s="293"/>
      <c r="T76" s="294"/>
      <c r="X76" s="298">
        <v>11</v>
      </c>
      <c r="Y76" s="299"/>
      <c r="Z76" s="299"/>
      <c r="AA76" s="299"/>
      <c r="AB76" s="299"/>
      <c r="AC76" s="299"/>
      <c r="AD76" s="300"/>
      <c r="AF76" s="292"/>
      <c r="AG76" s="293"/>
      <c r="AH76" s="294"/>
      <c r="AI76" s="292"/>
      <c r="AJ76" s="293"/>
      <c r="AK76" s="294"/>
      <c r="AL76" s="136"/>
      <c r="AM76" s="129"/>
      <c r="AN76" s="125"/>
      <c r="AO76" s="125"/>
      <c r="AP76" s="144"/>
      <c r="AQ76" s="144"/>
      <c r="AR76" s="144"/>
      <c r="AU76" s="136"/>
      <c r="AV76" s="137"/>
      <c r="AY76" s="133"/>
      <c r="AZ76" s="133"/>
      <c r="BA76" s="136"/>
      <c r="BB76" s="136"/>
      <c r="BC76" s="133"/>
      <c r="BD76" s="133"/>
      <c r="BE76" s="133"/>
      <c r="BF76" s="133"/>
      <c r="BG76" s="133"/>
      <c r="BH76" s="136"/>
      <c r="BI76" s="136"/>
      <c r="BM76" s="133"/>
      <c r="BN76" s="133"/>
      <c r="BO76" s="137"/>
      <c r="BS76" s="136"/>
      <c r="BT76" s="133"/>
      <c r="BU76" s="133"/>
      <c r="BV76" s="133"/>
      <c r="BW76" s="133"/>
      <c r="BX76" s="133"/>
      <c r="BY76" s="133"/>
      <c r="BZ76" s="133"/>
      <c r="CA76" s="134"/>
      <c r="CB76" s="134"/>
      <c r="CC76" s="134"/>
      <c r="CD76" s="134"/>
      <c r="CE76" s="133"/>
    </row>
    <row r="77" spans="2:83" ht="13.5" customHeight="1" thickBot="1">
      <c r="B77" s="124"/>
      <c r="G77" s="301"/>
      <c r="H77" s="302"/>
      <c r="I77" s="302"/>
      <c r="J77" s="302"/>
      <c r="K77" s="302"/>
      <c r="L77" s="302"/>
      <c r="M77" s="303"/>
      <c r="O77" s="292"/>
      <c r="P77" s="293"/>
      <c r="Q77" s="294"/>
      <c r="R77" s="292"/>
      <c r="S77" s="293"/>
      <c r="T77" s="294"/>
      <c r="X77" s="301"/>
      <c r="Y77" s="302"/>
      <c r="Z77" s="302"/>
      <c r="AA77" s="302"/>
      <c r="AB77" s="302"/>
      <c r="AC77" s="302"/>
      <c r="AD77" s="303"/>
      <c r="AF77" s="292"/>
      <c r="AG77" s="293"/>
      <c r="AH77" s="294"/>
      <c r="AI77" s="292"/>
      <c r="AJ77" s="293"/>
      <c r="AK77" s="294"/>
      <c r="AL77" s="125"/>
      <c r="AM77" s="172"/>
      <c r="AN77" s="139"/>
      <c r="AO77" s="125"/>
      <c r="AP77" s="125"/>
      <c r="AQ77" s="125"/>
      <c r="AY77" s="133"/>
      <c r="AZ77" s="133"/>
      <c r="BA77" s="136"/>
      <c r="BB77" s="136"/>
      <c r="BC77" s="134"/>
      <c r="BD77" s="134"/>
      <c r="BE77" s="134"/>
      <c r="BF77" s="133"/>
      <c r="BG77" s="133"/>
      <c r="BH77" s="136"/>
      <c r="BI77" s="136"/>
      <c r="BM77" s="134"/>
      <c r="BN77" s="134"/>
      <c r="BO77" s="134"/>
      <c r="BP77" s="134"/>
      <c r="BQ77" s="136"/>
      <c r="BR77" s="136"/>
      <c r="BS77" s="136"/>
      <c r="BT77" s="133"/>
      <c r="BU77" s="133"/>
      <c r="BV77" s="133"/>
      <c r="BW77" s="133"/>
      <c r="BX77" s="133"/>
      <c r="BY77" s="133"/>
      <c r="BZ77" s="133"/>
      <c r="CA77" s="134"/>
      <c r="CB77" s="134"/>
      <c r="CC77" s="134"/>
      <c r="CD77" s="134"/>
      <c r="CE77" s="133"/>
    </row>
    <row r="78" spans="2:83" ht="13.5" customHeight="1" thickBot="1">
      <c r="B78" s="124"/>
      <c r="O78" s="292"/>
      <c r="P78" s="293"/>
      <c r="Q78" s="294"/>
      <c r="R78" s="292"/>
      <c r="S78" s="293"/>
      <c r="T78" s="294"/>
      <c r="AF78" s="292"/>
      <c r="AG78" s="293"/>
      <c r="AH78" s="294"/>
      <c r="AI78" s="292"/>
      <c r="AJ78" s="293"/>
      <c r="AK78" s="294"/>
      <c r="AL78" s="136"/>
      <c r="AM78" s="172"/>
      <c r="AN78" s="139"/>
      <c r="AO78" s="125"/>
      <c r="AP78" s="144"/>
      <c r="AQ78" s="144"/>
      <c r="AY78" s="133"/>
      <c r="AZ78" s="133"/>
      <c r="BA78" s="133"/>
      <c r="BB78" s="133"/>
      <c r="BC78" s="133"/>
      <c r="BD78" s="133"/>
      <c r="BE78" s="133"/>
      <c r="BF78" s="133"/>
      <c r="BG78" s="133"/>
      <c r="BH78" s="136"/>
      <c r="BI78" s="136"/>
      <c r="BM78" s="134"/>
      <c r="BN78" s="134"/>
      <c r="BO78" s="134"/>
      <c r="BP78" s="134"/>
      <c r="BQ78" s="136"/>
      <c r="BR78" s="136"/>
      <c r="BS78" s="136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</row>
    <row r="79" spans="2:83" ht="13.5" customHeight="1">
      <c r="B79" s="124"/>
      <c r="G79" s="298">
        <v>5</v>
      </c>
      <c r="H79" s="299"/>
      <c r="I79" s="299"/>
      <c r="J79" s="299"/>
      <c r="K79" s="299"/>
      <c r="L79" s="299"/>
      <c r="M79" s="300"/>
      <c r="O79" s="292"/>
      <c r="P79" s="293"/>
      <c r="Q79" s="294"/>
      <c r="R79" s="292"/>
      <c r="S79" s="293"/>
      <c r="T79" s="294"/>
      <c r="X79" s="298">
        <v>12</v>
      </c>
      <c r="Y79" s="299"/>
      <c r="Z79" s="299"/>
      <c r="AA79" s="299"/>
      <c r="AB79" s="299"/>
      <c r="AC79" s="299"/>
      <c r="AD79" s="300"/>
      <c r="AF79" s="292"/>
      <c r="AG79" s="293"/>
      <c r="AH79" s="294"/>
      <c r="AI79" s="292"/>
      <c r="AJ79" s="293"/>
      <c r="AK79" s="294"/>
      <c r="AL79" s="136"/>
      <c r="AM79" s="172"/>
      <c r="AN79" s="139"/>
      <c r="AO79" s="125"/>
      <c r="AP79" s="144"/>
      <c r="AQ79" s="144"/>
      <c r="BF79" s="133"/>
      <c r="BG79" s="133"/>
      <c r="BH79" s="136"/>
      <c r="BI79" s="136"/>
      <c r="BM79" s="133"/>
      <c r="BN79" s="133"/>
      <c r="BO79" s="137"/>
      <c r="BP79" s="133"/>
      <c r="BQ79" s="136"/>
      <c r="BR79" s="136"/>
      <c r="BS79" s="136"/>
      <c r="BT79" s="133"/>
      <c r="BU79" s="133"/>
      <c r="BV79" s="133"/>
      <c r="BW79" s="133"/>
      <c r="BX79" s="133"/>
      <c r="BY79" s="133"/>
      <c r="BZ79" s="133"/>
      <c r="CA79" s="134"/>
      <c r="CB79" s="134"/>
      <c r="CC79" s="134"/>
      <c r="CD79" s="134"/>
      <c r="CE79" s="133"/>
    </row>
    <row r="80" spans="2:83" ht="13.5" customHeight="1" thickBot="1">
      <c r="B80" s="124"/>
      <c r="G80" s="301"/>
      <c r="H80" s="302"/>
      <c r="I80" s="302"/>
      <c r="J80" s="302"/>
      <c r="K80" s="302"/>
      <c r="L80" s="302"/>
      <c r="M80" s="303"/>
      <c r="O80" s="292"/>
      <c r="P80" s="293"/>
      <c r="Q80" s="294"/>
      <c r="R80" s="292"/>
      <c r="S80" s="293"/>
      <c r="T80" s="294"/>
      <c r="X80" s="301"/>
      <c r="Y80" s="302"/>
      <c r="Z80" s="302"/>
      <c r="AA80" s="302"/>
      <c r="AB80" s="302"/>
      <c r="AC80" s="302"/>
      <c r="AD80" s="303"/>
      <c r="AF80" s="292"/>
      <c r="AG80" s="293"/>
      <c r="AH80" s="294"/>
      <c r="AI80" s="292"/>
      <c r="AJ80" s="293"/>
      <c r="AK80" s="294"/>
      <c r="AL80" s="136"/>
      <c r="AM80" s="138"/>
      <c r="AN80" s="125"/>
      <c r="AO80" s="125"/>
      <c r="AP80" s="125"/>
      <c r="AQ80" s="125"/>
      <c r="BF80" s="133"/>
      <c r="BG80" s="133"/>
      <c r="BH80" s="136"/>
      <c r="BI80" s="136"/>
      <c r="BM80" s="134"/>
      <c r="BN80" s="134"/>
      <c r="BO80" s="134"/>
      <c r="BP80" s="134"/>
      <c r="BQ80" s="136"/>
      <c r="BR80" s="136"/>
      <c r="BS80" s="136"/>
      <c r="BT80" s="133"/>
      <c r="BU80" s="133"/>
      <c r="BV80" s="133"/>
      <c r="BW80" s="133"/>
      <c r="BX80" s="133"/>
      <c r="BY80" s="133"/>
      <c r="BZ80" s="133"/>
      <c r="CA80" s="134"/>
      <c r="CB80" s="134"/>
      <c r="CC80" s="134"/>
      <c r="CD80" s="134"/>
      <c r="CE80" s="133"/>
    </row>
    <row r="81" spans="2:83" ht="13.5" customHeight="1" thickBot="1">
      <c r="B81" s="124"/>
      <c r="O81" s="292"/>
      <c r="P81" s="293"/>
      <c r="Q81" s="294"/>
      <c r="R81" s="292"/>
      <c r="S81" s="293"/>
      <c r="T81" s="294"/>
      <c r="AF81" s="292"/>
      <c r="AG81" s="293"/>
      <c r="AH81" s="294"/>
      <c r="AI81" s="292"/>
      <c r="AJ81" s="293"/>
      <c r="AK81" s="294"/>
      <c r="AL81" s="136"/>
      <c r="AM81" s="135"/>
      <c r="AN81" s="125"/>
      <c r="AO81" s="125"/>
      <c r="AP81" s="144"/>
      <c r="AQ81" s="144"/>
      <c r="BF81" s="133"/>
      <c r="BG81" s="133"/>
      <c r="BH81" s="136"/>
      <c r="BI81" s="136"/>
      <c r="BM81" s="134"/>
      <c r="BN81" s="134"/>
      <c r="BO81" s="134"/>
      <c r="BP81" s="134"/>
      <c r="BQ81" s="136"/>
      <c r="BR81" s="136"/>
      <c r="BS81" s="136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</row>
    <row r="82" spans="2:83" ht="13.5" customHeight="1">
      <c r="B82" s="124"/>
      <c r="G82" s="298">
        <v>6</v>
      </c>
      <c r="H82" s="299"/>
      <c r="I82" s="299"/>
      <c r="J82" s="299"/>
      <c r="K82" s="299"/>
      <c r="L82" s="299"/>
      <c r="M82" s="300"/>
      <c r="O82" s="292"/>
      <c r="P82" s="293"/>
      <c r="Q82" s="294"/>
      <c r="R82" s="292"/>
      <c r="S82" s="293"/>
      <c r="T82" s="294"/>
      <c r="X82" s="298">
        <v>13</v>
      </c>
      <c r="Y82" s="299"/>
      <c r="Z82" s="299"/>
      <c r="AA82" s="299"/>
      <c r="AB82" s="299"/>
      <c r="AC82" s="299"/>
      <c r="AD82" s="300"/>
      <c r="AF82" s="292"/>
      <c r="AG82" s="293"/>
      <c r="AH82" s="294"/>
      <c r="AI82" s="292"/>
      <c r="AJ82" s="293"/>
      <c r="AK82" s="294"/>
      <c r="AL82" s="136"/>
      <c r="AM82" s="129"/>
      <c r="AN82" s="125"/>
      <c r="AO82" s="125"/>
      <c r="AP82" s="144"/>
      <c r="AT82" s="144"/>
      <c r="AU82" s="144"/>
      <c r="AV82" s="144"/>
      <c r="BF82" s="133"/>
      <c r="BG82" s="133"/>
      <c r="BH82" s="136"/>
      <c r="BI82" s="136"/>
      <c r="BM82" s="133"/>
      <c r="BN82" s="133"/>
      <c r="BO82" s="137"/>
      <c r="BP82" s="133"/>
      <c r="BQ82" s="136"/>
      <c r="BR82" s="136"/>
      <c r="BS82" s="136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</row>
    <row r="83" spans="2:83" ht="13.5" customHeight="1" thickBot="1">
      <c r="B83" s="124"/>
      <c r="G83" s="301"/>
      <c r="H83" s="302"/>
      <c r="I83" s="302"/>
      <c r="J83" s="302"/>
      <c r="K83" s="302"/>
      <c r="L83" s="302"/>
      <c r="M83" s="303"/>
      <c r="O83" s="295"/>
      <c r="P83" s="296"/>
      <c r="Q83" s="297"/>
      <c r="R83" s="295"/>
      <c r="S83" s="296"/>
      <c r="T83" s="297"/>
      <c r="X83" s="301"/>
      <c r="Y83" s="302"/>
      <c r="Z83" s="302"/>
      <c r="AA83" s="302"/>
      <c r="AB83" s="302"/>
      <c r="AC83" s="302"/>
      <c r="AD83" s="303"/>
      <c r="AF83" s="295"/>
      <c r="AG83" s="296"/>
      <c r="AH83" s="297"/>
      <c r="AI83" s="295"/>
      <c r="AJ83" s="296"/>
      <c r="AK83" s="297"/>
      <c r="AL83" s="137"/>
      <c r="AM83" s="138"/>
      <c r="AN83" s="137"/>
      <c r="AO83" s="125"/>
      <c r="AP83" s="125"/>
      <c r="AT83" s="144"/>
      <c r="AU83" s="144"/>
      <c r="AV83" s="144"/>
      <c r="BB83" s="134"/>
      <c r="BC83" s="134"/>
      <c r="BD83" s="134"/>
      <c r="BE83" s="134"/>
      <c r="BF83" s="133"/>
      <c r="BG83" s="133"/>
      <c r="BH83" s="136"/>
      <c r="BI83" s="136"/>
      <c r="BM83" s="134"/>
      <c r="BN83" s="134"/>
      <c r="BO83" s="134"/>
      <c r="BP83" s="134"/>
      <c r="BQ83" s="134"/>
      <c r="BR83" s="134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</row>
    <row r="84" spans="2:83" ht="13.5" customHeight="1" thickBot="1">
      <c r="B84" s="124"/>
      <c r="O84" s="125"/>
      <c r="P84" s="125"/>
      <c r="Q84" s="125"/>
      <c r="R84" s="125"/>
      <c r="S84" s="125"/>
      <c r="T84" s="125"/>
      <c r="AF84" s="125"/>
      <c r="AG84" s="125"/>
      <c r="AH84" s="125"/>
      <c r="AI84" s="125"/>
      <c r="AJ84" s="125"/>
      <c r="AK84" s="125"/>
      <c r="AL84" s="125"/>
      <c r="AM84" s="129"/>
      <c r="AN84" s="125"/>
      <c r="AO84" s="125"/>
      <c r="AP84" s="125"/>
      <c r="AT84" s="125"/>
      <c r="AU84" s="125"/>
      <c r="AV84" s="125"/>
      <c r="BB84" s="134"/>
      <c r="BC84" s="134"/>
      <c r="BD84" s="134"/>
      <c r="BE84" s="134"/>
      <c r="BF84" s="133"/>
      <c r="BG84" s="133"/>
      <c r="BH84" s="136"/>
      <c r="BI84" s="136"/>
      <c r="BM84" s="134"/>
      <c r="BN84" s="134"/>
      <c r="BO84" s="134"/>
      <c r="BP84" s="134"/>
      <c r="BQ84" s="134"/>
      <c r="BR84" s="134"/>
      <c r="BS84" s="133"/>
      <c r="BT84" s="133"/>
      <c r="BU84" s="133"/>
      <c r="BV84" s="133"/>
      <c r="BW84" s="133"/>
      <c r="BX84" s="133"/>
      <c r="BY84" s="133"/>
      <c r="BZ84" s="133"/>
      <c r="CA84" s="134"/>
      <c r="CB84" s="133"/>
      <c r="CC84" s="133"/>
      <c r="CD84" s="133"/>
      <c r="CE84" s="133"/>
    </row>
    <row r="85" spans="2:83" ht="13.5" customHeight="1">
      <c r="B85" s="124"/>
      <c r="G85" s="298">
        <v>7</v>
      </c>
      <c r="H85" s="299"/>
      <c r="I85" s="299"/>
      <c r="J85" s="299"/>
      <c r="K85" s="299"/>
      <c r="L85" s="299"/>
      <c r="M85" s="300"/>
      <c r="O85" s="289" t="s">
        <v>42</v>
      </c>
      <c r="P85" s="290"/>
      <c r="Q85" s="291"/>
      <c r="R85" s="289" t="s">
        <v>37</v>
      </c>
      <c r="S85" s="290"/>
      <c r="T85" s="291"/>
      <c r="X85" s="298">
        <v>14</v>
      </c>
      <c r="Y85" s="299"/>
      <c r="Z85" s="299"/>
      <c r="AA85" s="299"/>
      <c r="AB85" s="299"/>
      <c r="AC85" s="299"/>
      <c r="AD85" s="300"/>
      <c r="AF85" s="289" t="s">
        <v>136</v>
      </c>
      <c r="AG85" s="290"/>
      <c r="AH85" s="291"/>
      <c r="AI85" s="289" t="s">
        <v>37</v>
      </c>
      <c r="AJ85" s="290"/>
      <c r="AK85" s="291"/>
      <c r="AL85" s="125"/>
      <c r="AM85" s="129"/>
      <c r="AN85" s="125"/>
      <c r="AO85" s="125"/>
      <c r="AP85" s="125"/>
      <c r="AT85" s="125"/>
      <c r="AU85" s="125"/>
      <c r="AV85" s="125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6"/>
      <c r="BI85" s="136"/>
      <c r="BM85" s="133"/>
      <c r="BN85" s="133"/>
      <c r="BO85" s="137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</row>
    <row r="86" spans="2:83" ht="13.5" customHeight="1" thickBot="1">
      <c r="B86" s="124"/>
      <c r="G86" s="301"/>
      <c r="H86" s="302"/>
      <c r="I86" s="302"/>
      <c r="J86" s="302"/>
      <c r="K86" s="302"/>
      <c r="L86" s="302"/>
      <c r="M86" s="303"/>
      <c r="O86" s="292"/>
      <c r="P86" s="293"/>
      <c r="Q86" s="294"/>
      <c r="R86" s="292"/>
      <c r="S86" s="293"/>
      <c r="T86" s="294"/>
      <c r="X86" s="301"/>
      <c r="Y86" s="302"/>
      <c r="Z86" s="302"/>
      <c r="AA86" s="302"/>
      <c r="AB86" s="302"/>
      <c r="AC86" s="302"/>
      <c r="AD86" s="303"/>
      <c r="AF86" s="292"/>
      <c r="AG86" s="293"/>
      <c r="AH86" s="294"/>
      <c r="AI86" s="292"/>
      <c r="AJ86" s="293"/>
      <c r="AK86" s="294"/>
      <c r="AL86" s="125"/>
      <c r="AM86" s="129"/>
      <c r="AN86" s="125"/>
      <c r="AO86" s="125"/>
      <c r="AP86" s="137"/>
      <c r="AT86" s="125"/>
      <c r="AU86" s="125"/>
      <c r="AV86" s="125"/>
      <c r="AX86" s="133"/>
      <c r="AY86" s="133"/>
      <c r="AZ86" s="134"/>
      <c r="BA86" s="134"/>
      <c r="BB86" s="134"/>
      <c r="BC86" s="134"/>
      <c r="BD86" s="134"/>
      <c r="BE86" s="134"/>
      <c r="BF86" s="133"/>
      <c r="BG86" s="133"/>
      <c r="BH86" s="133"/>
      <c r="BI86" s="133"/>
      <c r="BM86" s="134"/>
      <c r="BN86" s="134"/>
      <c r="BO86" s="134"/>
      <c r="BP86" s="134"/>
      <c r="BQ86" s="134"/>
      <c r="BR86" s="134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</row>
    <row r="87" spans="2:83" ht="13.5" customHeight="1" thickBot="1">
      <c r="B87" s="124"/>
      <c r="O87" s="292"/>
      <c r="P87" s="293"/>
      <c r="Q87" s="294"/>
      <c r="R87" s="292"/>
      <c r="S87" s="293"/>
      <c r="T87" s="294"/>
      <c r="AF87" s="292"/>
      <c r="AG87" s="293"/>
      <c r="AH87" s="294"/>
      <c r="AI87" s="292"/>
      <c r="AJ87" s="293"/>
      <c r="AK87" s="294"/>
      <c r="AL87" s="125"/>
      <c r="AM87" s="129"/>
      <c r="AN87" s="125"/>
      <c r="AO87" s="125"/>
      <c r="AP87" s="125"/>
      <c r="AQ87" s="125"/>
      <c r="AR87" s="125"/>
      <c r="AS87" s="125"/>
      <c r="AT87" s="125"/>
      <c r="AU87" s="125"/>
      <c r="AV87" s="125"/>
      <c r="AX87" s="133"/>
      <c r="AY87" s="133"/>
      <c r="AZ87" s="134"/>
      <c r="BA87" s="134"/>
      <c r="BB87" s="134"/>
      <c r="BC87" s="134"/>
      <c r="BD87" s="134"/>
      <c r="BE87" s="134"/>
      <c r="BF87" s="133"/>
      <c r="BG87" s="133"/>
      <c r="BH87" s="133"/>
      <c r="BI87" s="133"/>
      <c r="BM87" s="134"/>
      <c r="BN87" s="134"/>
      <c r="BO87" s="134"/>
      <c r="BP87" s="134"/>
      <c r="BQ87" s="134"/>
      <c r="BR87" s="134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</row>
    <row r="88" spans="2:83" ht="13.5" customHeight="1">
      <c r="B88" s="124"/>
      <c r="G88" s="298">
        <v>8</v>
      </c>
      <c r="H88" s="299"/>
      <c r="I88" s="299"/>
      <c r="J88" s="299"/>
      <c r="K88" s="299"/>
      <c r="L88" s="299"/>
      <c r="M88" s="300"/>
      <c r="O88" s="292"/>
      <c r="P88" s="293"/>
      <c r="Q88" s="294"/>
      <c r="R88" s="292"/>
      <c r="S88" s="293"/>
      <c r="T88" s="294"/>
      <c r="X88" s="298">
        <v>15</v>
      </c>
      <c r="Y88" s="299"/>
      <c r="Z88" s="299"/>
      <c r="AA88" s="299"/>
      <c r="AB88" s="299"/>
      <c r="AC88" s="299"/>
      <c r="AD88" s="300"/>
      <c r="AF88" s="292"/>
      <c r="AG88" s="293"/>
      <c r="AH88" s="294"/>
      <c r="AI88" s="292"/>
      <c r="AJ88" s="293"/>
      <c r="AK88" s="294"/>
      <c r="AL88" s="125"/>
      <c r="AM88" s="129"/>
      <c r="AO88" s="143"/>
      <c r="AP88" s="143"/>
      <c r="AQ88" s="143"/>
      <c r="AR88" s="125"/>
      <c r="AS88" s="125"/>
      <c r="AT88" s="125"/>
      <c r="AU88" s="125"/>
      <c r="AV88" s="125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</row>
    <row r="89" spans="2:83" ht="13.5" customHeight="1" thickBot="1">
      <c r="B89" s="124"/>
      <c r="G89" s="301"/>
      <c r="H89" s="302"/>
      <c r="I89" s="302"/>
      <c r="J89" s="302"/>
      <c r="K89" s="302"/>
      <c r="L89" s="302"/>
      <c r="M89" s="303"/>
      <c r="O89" s="295"/>
      <c r="P89" s="296"/>
      <c r="Q89" s="297"/>
      <c r="R89" s="295"/>
      <c r="S89" s="296"/>
      <c r="T89" s="297"/>
      <c r="X89" s="301"/>
      <c r="Y89" s="302"/>
      <c r="Z89" s="302"/>
      <c r="AA89" s="302"/>
      <c r="AB89" s="302"/>
      <c r="AC89" s="302"/>
      <c r="AD89" s="303"/>
      <c r="AF89" s="295"/>
      <c r="AG89" s="296"/>
      <c r="AH89" s="297"/>
      <c r="AI89" s="295"/>
      <c r="AJ89" s="296"/>
      <c r="AK89" s="297"/>
      <c r="AL89" s="125"/>
      <c r="AM89" s="129"/>
      <c r="AO89" s="143"/>
      <c r="AP89" s="143"/>
      <c r="AQ89" s="143"/>
      <c r="AR89" s="125"/>
      <c r="AS89" s="125"/>
      <c r="AT89" s="125"/>
      <c r="AU89" s="125"/>
      <c r="AV89" s="125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</row>
    <row r="90" spans="2:83" s="125" customFormat="1" ht="13.5" customHeight="1">
      <c r="B90" s="124"/>
      <c r="G90" s="117"/>
      <c r="H90" s="117"/>
      <c r="I90" s="117"/>
      <c r="J90" s="117"/>
      <c r="K90" s="117"/>
      <c r="L90" s="117"/>
      <c r="M90" s="117"/>
      <c r="N90" s="144"/>
      <c r="Q90" s="144"/>
      <c r="R90" s="144"/>
      <c r="U90" s="128"/>
      <c r="X90" s="117"/>
      <c r="Y90" s="117"/>
      <c r="Z90" s="117"/>
      <c r="AA90" s="117"/>
      <c r="AB90" s="117"/>
      <c r="AC90" s="117"/>
      <c r="AD90" s="117"/>
      <c r="AM90" s="129"/>
      <c r="AP90" s="128"/>
      <c r="AQ90" s="128"/>
      <c r="AR90" s="144"/>
      <c r="AS90" s="144"/>
      <c r="AT90" s="144"/>
      <c r="AU90" s="144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</row>
    <row r="91" spans="2:48" ht="13.5" customHeight="1" thickBot="1">
      <c r="B91" s="14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46"/>
      <c r="AQ91" s="125"/>
      <c r="AR91" s="125"/>
      <c r="AS91" s="125"/>
      <c r="AT91" s="125"/>
      <c r="AU91" s="125"/>
      <c r="AV91" s="125"/>
    </row>
  </sheetData>
  <sheetProtection/>
  <mergeCells count="85">
    <mergeCell ref="AF70:AH83"/>
    <mergeCell ref="AI70:AK83"/>
    <mergeCell ref="O85:Q89"/>
    <mergeCell ref="AF85:AH89"/>
    <mergeCell ref="AI85:AK89"/>
    <mergeCell ref="AG21:AI28"/>
    <mergeCell ref="AJ21:AL28"/>
    <mergeCell ref="AG30:AI43"/>
    <mergeCell ref="AJ30:AL43"/>
    <mergeCell ref="Y39:AE40"/>
    <mergeCell ref="BB25:BD32"/>
    <mergeCell ref="AY34:BA38"/>
    <mergeCell ref="AY40:BA53"/>
    <mergeCell ref="BB40:BD53"/>
    <mergeCell ref="AG45:AI52"/>
    <mergeCell ref="AJ45:AL52"/>
    <mergeCell ref="AQ46:AW47"/>
    <mergeCell ref="AQ43:AW44"/>
    <mergeCell ref="AQ52:AW53"/>
    <mergeCell ref="AQ49:AW50"/>
    <mergeCell ref="AY19:BA23"/>
    <mergeCell ref="R19:T32"/>
    <mergeCell ref="O34:Q47"/>
    <mergeCell ref="R34:T47"/>
    <mergeCell ref="AY25:BA32"/>
    <mergeCell ref="G79:M80"/>
    <mergeCell ref="X79:AD80"/>
    <mergeCell ref="G76:M77"/>
    <mergeCell ref="X76:AD77"/>
    <mergeCell ref="Y27:AE28"/>
    <mergeCell ref="G85:M86"/>
    <mergeCell ref="X85:AD86"/>
    <mergeCell ref="G88:M89"/>
    <mergeCell ref="X88:AD89"/>
    <mergeCell ref="O70:Q83"/>
    <mergeCell ref="R70:T83"/>
    <mergeCell ref="G70:M71"/>
    <mergeCell ref="X70:AD71"/>
    <mergeCell ref="G73:M74"/>
    <mergeCell ref="X73:AD74"/>
    <mergeCell ref="G82:M83"/>
    <mergeCell ref="X82:AD83"/>
    <mergeCell ref="AQ28:AW29"/>
    <mergeCell ref="BB19:BD23"/>
    <mergeCell ref="BB34:BD38"/>
    <mergeCell ref="AQ37:AW38"/>
    <mergeCell ref="AQ40:AW41"/>
    <mergeCell ref="G25:M26"/>
    <mergeCell ref="G31:M32"/>
    <mergeCell ref="AQ19:AW20"/>
    <mergeCell ref="AQ22:AW23"/>
    <mergeCell ref="AQ31:AW32"/>
    <mergeCell ref="Y30:AE31"/>
    <mergeCell ref="Y24:AE25"/>
    <mergeCell ref="AQ25:AW26"/>
    <mergeCell ref="Y51:AE52"/>
    <mergeCell ref="AQ34:AW35"/>
    <mergeCell ref="Y36:AE37"/>
    <mergeCell ref="Y45:AE46"/>
    <mergeCell ref="Y33:AE34"/>
    <mergeCell ref="B9:O11"/>
    <mergeCell ref="T15:AN16"/>
    <mergeCell ref="Y21:AE22"/>
    <mergeCell ref="G22:M23"/>
    <mergeCell ref="P9:T11"/>
    <mergeCell ref="G19:M20"/>
    <mergeCell ref="G52:M53"/>
    <mergeCell ref="G43:M44"/>
    <mergeCell ref="G40:M41"/>
    <mergeCell ref="G49:M50"/>
    <mergeCell ref="G28:M29"/>
    <mergeCell ref="O60:S62"/>
    <mergeCell ref="G34:M35"/>
    <mergeCell ref="G37:M38"/>
    <mergeCell ref="G46:M47"/>
    <mergeCell ref="R85:T89"/>
    <mergeCell ref="O19:Q32"/>
    <mergeCell ref="O49:Q53"/>
    <mergeCell ref="G66:M67"/>
    <mergeCell ref="O66:T67"/>
    <mergeCell ref="X66:AD67"/>
    <mergeCell ref="Y42:AE43"/>
    <mergeCell ref="Y48:AE49"/>
    <mergeCell ref="B60:N62"/>
    <mergeCell ref="R49:T53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300" verticalDpi="300" orientation="portrait" paperSize="9" scale="55" r:id="rId2"/>
  <headerFooter alignWithMargins="0">
    <oddFooter>&amp;C&amp;"ＭＳ 明朝,標準"&amp;12－15－&amp;"ＭＳ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7"/>
  <sheetViews>
    <sheetView view="pageBreakPreview" zoomScale="85" zoomScaleSheetLayoutView="85" workbookViewId="0" topLeftCell="A10">
      <selection activeCell="F5" sqref="F5"/>
    </sheetView>
  </sheetViews>
  <sheetFormatPr defaultColWidth="9.00390625" defaultRowHeight="39.75" customHeight="1"/>
  <cols>
    <col min="1" max="1" width="6.00390625" style="21" customWidth="1"/>
    <col min="2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11.625" style="69" bestFit="1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35" t="s">
        <v>1</v>
      </c>
      <c r="B1" s="335"/>
      <c r="C1" s="335" t="s">
        <v>5</v>
      </c>
      <c r="D1" s="335"/>
      <c r="E1" s="19" t="s">
        <v>6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36" t="s">
        <v>32</v>
      </c>
      <c r="B2" s="337"/>
      <c r="C2" s="22" t="s">
        <v>151</v>
      </c>
      <c r="D2" s="78" t="str">
        <f>IF('予選ﾘｰｸﾞ順位'!B5="","",'予選ﾘｰｸﾞ順位'!B5)</f>
        <v>尽誠学園Ａ</v>
      </c>
      <c r="E2" s="51" t="str">
        <f>IF('予選ﾘｰｸﾞ順位'!C5="","",'予選ﾘｰｸﾞ順位'!C5)</f>
        <v>誠英</v>
      </c>
      <c r="F2" s="51" t="str">
        <f>IF('予選ﾘｰｸﾞ順位'!D5="","",'予選ﾘｰｸﾞ順位'!D5)</f>
        <v>早鞆</v>
      </c>
      <c r="G2" s="51" t="str">
        <f>IF('予選ﾘｰｸﾞ順位'!E5="","",'予選ﾘｰｸﾞ順位'!E5)</f>
        <v>徳島商業Ａ</v>
      </c>
      <c r="H2" s="79" t="str">
        <f>IF('予選ﾘｰｸﾞ順位'!F5="","",'予選ﾘｰｸﾞ順位'!F5)</f>
        <v>洛東Ａ</v>
      </c>
      <c r="I2" s="52" t="str">
        <f>IF('予選ﾘｰｸﾞ順位'!G5="","",'予選ﾘｰｸﾞ順位'!G5)</f>
        <v>高松商業Ａ</v>
      </c>
      <c r="J2" s="340" t="s">
        <v>7</v>
      </c>
      <c r="K2" s="341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18" ht="39.75" customHeight="1">
      <c r="A3" s="29" t="s">
        <v>92</v>
      </c>
      <c r="B3" s="338" t="str">
        <f>IF(D2="","",D2)</f>
        <v>尽誠学園Ａ</v>
      </c>
      <c r="C3" s="339"/>
      <c r="D3" s="30"/>
      <c r="E3" s="31"/>
      <c r="F3" s="31"/>
      <c r="G3" s="31"/>
      <c r="H3" s="70"/>
      <c r="I3" s="80"/>
      <c r="J3" s="329" t="str">
        <f aca="true" t="shared" si="0" ref="J3:J8">IF(SUM(M3:P3)=0,"/",M3+O3&amp;"/"&amp;N3+P3)</f>
        <v>/</v>
      </c>
      <c r="K3" s="330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69" t="str">
        <f aca="true" t="shared" si="6" ref="R3:R8">B3</f>
        <v>尽誠学園Ａ</v>
      </c>
    </row>
    <row r="4" spans="1:18" s="53" customFormat="1" ht="39.75" customHeight="1">
      <c r="A4" s="37" t="s">
        <v>93</v>
      </c>
      <c r="B4" s="321" t="str">
        <f>IF(E2="","",E2)</f>
        <v>誠英</v>
      </c>
      <c r="C4" s="322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80"/>
      <c r="J4" s="331" t="str">
        <f t="shared" si="0"/>
        <v>/</v>
      </c>
      <c r="K4" s="332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69" t="str">
        <f t="shared" si="6"/>
        <v>誠英</v>
      </c>
    </row>
    <row r="5" spans="1:18" ht="39.75" customHeight="1">
      <c r="A5" s="37" t="s">
        <v>89</v>
      </c>
      <c r="B5" s="321" t="str">
        <f>IF(F2="","",F2)</f>
        <v>早鞆</v>
      </c>
      <c r="C5" s="322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80"/>
      <c r="J5" s="331" t="str">
        <f t="shared" si="0"/>
        <v>/</v>
      </c>
      <c r="K5" s="332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69" t="str">
        <f t="shared" si="6"/>
        <v>早鞆</v>
      </c>
    </row>
    <row r="6" spans="1:18" ht="39.75" customHeight="1">
      <c r="A6" s="37" t="s">
        <v>91</v>
      </c>
      <c r="B6" s="321" t="str">
        <f>IF(G2="","",G2)</f>
        <v>徳島商業Ａ</v>
      </c>
      <c r="C6" s="322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80"/>
      <c r="J6" s="331" t="str">
        <f t="shared" si="0"/>
        <v>/</v>
      </c>
      <c r="K6" s="332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69" t="str">
        <f t="shared" si="6"/>
        <v>徳島商業Ａ</v>
      </c>
    </row>
    <row r="7" spans="1:18" ht="39.75" customHeight="1">
      <c r="A7" s="37" t="s">
        <v>95</v>
      </c>
      <c r="B7" s="321" t="str">
        <f>IF(H2="","",H2)</f>
        <v>洛東Ａ</v>
      </c>
      <c r="C7" s="322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84"/>
      <c r="J7" s="333" t="str">
        <f t="shared" si="0"/>
        <v>/</v>
      </c>
      <c r="K7" s="334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69" t="str">
        <f t="shared" si="6"/>
        <v>洛東Ａ</v>
      </c>
    </row>
    <row r="8" spans="1:18" ht="39.75" customHeight="1" thickBot="1">
      <c r="A8" s="42" t="s">
        <v>96</v>
      </c>
      <c r="B8" s="323" t="str">
        <f>IF(I2="","",I2)</f>
        <v>高松商業Ａ</v>
      </c>
      <c r="C8" s="324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89" t="str">
        <f>IF(LEFT(I7,1)="W","L W/O",IF(LEFT(I7,1)="L","W W/O",IF(I7="-","-",RIGHT(I7,1)&amp;"-"&amp;LEFT(I7,1))))</f>
        <v>-</v>
      </c>
      <c r="I8" s="90"/>
      <c r="J8" s="359" t="str">
        <f t="shared" si="0"/>
        <v>/</v>
      </c>
      <c r="K8" s="360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69" t="str">
        <f t="shared" si="6"/>
        <v>高松商業Ａ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9" ht="39.75" customHeight="1" thickBot="1">
      <c r="A10" s="336" t="s">
        <v>31</v>
      </c>
      <c r="B10" s="337"/>
      <c r="C10" s="22" t="s">
        <v>152</v>
      </c>
      <c r="D10" s="78" t="str">
        <f>IF('予選ﾘｰｸﾞ順位'!H5="","",'予選ﾘｰｸﾞ順位'!H5)</f>
        <v>鳥取敬愛Ａ</v>
      </c>
      <c r="E10" s="51" t="str">
        <f>IF('予選ﾘｰｸﾞ順位'!I5="","",'予選ﾘｰｸﾞ順位'!I5)</f>
        <v>城南Ａ</v>
      </c>
      <c r="F10" s="51" t="str">
        <f>IF('予選ﾘｰｸﾞ順位'!J5="","",'予選ﾘｰｸﾞ順位'!J5)</f>
        <v>四学香川西Ａ</v>
      </c>
      <c r="G10" s="51" t="str">
        <f>IF('予選ﾘｰｸﾞ順位'!K5="","",'予選ﾘｰｸﾞ順位'!K5)</f>
        <v>佐賀商業Ａ</v>
      </c>
      <c r="H10" s="79" t="str">
        <f>IF('予選ﾘｰｸﾞ順位'!L5="","",'予選ﾘｰｸﾞ順位'!L5)</f>
        <v>広島商船高専</v>
      </c>
      <c r="I10" s="79" t="str">
        <f>IF('予選ﾘｰｸﾞ順位'!M5="","",'予選ﾘｰｸﾞ順位'!M5)</f>
        <v>尽誠学園Ｂ</v>
      </c>
      <c r="J10" s="327" t="s">
        <v>7</v>
      </c>
      <c r="K10" s="328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  <c r="R10" s="21"/>
      <c r="S10" s="69"/>
    </row>
    <row r="11" spans="1:19" ht="39.75" customHeight="1">
      <c r="A11" s="29" t="s">
        <v>92</v>
      </c>
      <c r="B11" s="338" t="str">
        <f>IF(D10="","",D10)</f>
        <v>鳥取敬愛Ａ</v>
      </c>
      <c r="C11" s="339"/>
      <c r="D11" s="30"/>
      <c r="E11" s="31"/>
      <c r="F11" s="31"/>
      <c r="G11" s="31"/>
      <c r="H11" s="70"/>
      <c r="I11" s="70"/>
      <c r="J11" s="329" t="str">
        <f aca="true" t="shared" si="7" ref="J11:J16">IF(SUM(M11:P11)=0,"/",M11+O11&amp;"/"&amp;N11+P11)</f>
        <v>/</v>
      </c>
      <c r="K11" s="330"/>
      <c r="L11" s="32">
        <f aca="true" t="shared" si="8" ref="L11:L16">IF(SUM(M11:P11)=0,"",M11*2+N11+O11*2)</f>
      </c>
      <c r="M11" s="33">
        <f aca="true" t="shared" si="9" ref="M11:M16">IF(LEFT(I11,1)="3",1,0)+IF(LEFT(H11,1)="3",1,0)+IF(LEFT(G11,1)="3",1,0)+IF(LEFT(F11,1)="3",1,0)+IF(LEFT(E11,1)="3",1,0)+IF(LEFT(D11,1)="3",1,0)</f>
        <v>0</v>
      </c>
      <c r="N11" s="34">
        <f aca="true" t="shared" si="10" ref="N11:N16">IF(RIGHT(I11,1)="3",1,0)+IF(RIGHT(H11,1)="3",1,0)+IF(RIGHT(G11,1)="3",1,0)+IF(RIGHT(F11,1)="3",1,0)+IF(RIGHT(E11,1)="3",1,0)+IF(RIGHT(D11,1)="3",1,0)</f>
        <v>0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</c>
      <c r="R11" s="231" t="str">
        <f aca="true" t="shared" si="13" ref="R11:R16">B11</f>
        <v>鳥取敬愛Ａ</v>
      </c>
      <c r="S11" s="69" t="str">
        <f>B11</f>
        <v>鳥取敬愛Ａ</v>
      </c>
    </row>
    <row r="12" spans="1:19" s="53" customFormat="1" ht="39.75" customHeight="1">
      <c r="A12" s="37" t="s">
        <v>93</v>
      </c>
      <c r="B12" s="321" t="str">
        <f>IF(E10="","",E10)</f>
        <v>城南Ａ</v>
      </c>
      <c r="C12" s="322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72"/>
      <c r="J12" s="331" t="str">
        <f t="shared" si="7"/>
        <v>/</v>
      </c>
      <c r="K12" s="332"/>
      <c r="L12" s="40">
        <f t="shared" si="8"/>
      </c>
      <c r="M12" s="33">
        <f t="shared" si="9"/>
        <v>0</v>
      </c>
      <c r="N12" s="34">
        <f t="shared" si="10"/>
        <v>0</v>
      </c>
      <c r="O12" s="35">
        <f t="shared" si="11"/>
        <v>0</v>
      </c>
      <c r="P12" s="35">
        <f t="shared" si="12"/>
        <v>0</v>
      </c>
      <c r="Q12" s="41">
        <f>IF(SUM(M12:P12)=0,"",RANK(L12,L11:L16,0))</f>
      </c>
      <c r="R12" s="232" t="str">
        <f t="shared" si="13"/>
        <v>城南Ａ</v>
      </c>
      <c r="S12" s="69" t="str">
        <f>B12</f>
        <v>城南Ａ</v>
      </c>
    </row>
    <row r="13" spans="1:19" ht="39.75" customHeight="1">
      <c r="A13" s="37" t="s">
        <v>89</v>
      </c>
      <c r="B13" s="321" t="str">
        <f>IF(F10="","",F10)</f>
        <v>四学香川西Ａ</v>
      </c>
      <c r="C13" s="322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72"/>
      <c r="J13" s="331" t="str">
        <f t="shared" si="7"/>
        <v>/</v>
      </c>
      <c r="K13" s="332"/>
      <c r="L13" s="40">
        <f t="shared" si="8"/>
      </c>
      <c r="M13" s="33">
        <f t="shared" si="9"/>
        <v>0</v>
      </c>
      <c r="N13" s="34">
        <f t="shared" si="10"/>
        <v>0</v>
      </c>
      <c r="O13" s="35">
        <f t="shared" si="11"/>
        <v>0</v>
      </c>
      <c r="P13" s="35">
        <f t="shared" si="12"/>
        <v>0</v>
      </c>
      <c r="Q13" s="41">
        <f>IF(SUM(M13:P13)=0,"",RANK(L13,L11:L16,0))</f>
      </c>
      <c r="R13" s="231" t="str">
        <f t="shared" si="13"/>
        <v>四学香川西Ａ</v>
      </c>
      <c r="S13" s="69" t="str">
        <f>B13</f>
        <v>四学香川西Ａ</v>
      </c>
    </row>
    <row r="14" spans="1:19" ht="39.75" customHeight="1">
      <c r="A14" s="37" t="s">
        <v>91</v>
      </c>
      <c r="B14" s="321" t="str">
        <f>IF(G10="","",G10)</f>
        <v>佐賀商業Ａ</v>
      </c>
      <c r="C14" s="322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72"/>
      <c r="J14" s="331" t="str">
        <f t="shared" si="7"/>
        <v>/</v>
      </c>
      <c r="K14" s="332"/>
      <c r="L14" s="40">
        <f t="shared" si="8"/>
      </c>
      <c r="M14" s="33">
        <f t="shared" si="9"/>
        <v>0</v>
      </c>
      <c r="N14" s="34">
        <f t="shared" si="10"/>
        <v>0</v>
      </c>
      <c r="O14" s="35">
        <f t="shared" si="11"/>
        <v>0</v>
      </c>
      <c r="P14" s="35">
        <f t="shared" si="12"/>
        <v>0</v>
      </c>
      <c r="Q14" s="41">
        <f>IF(SUM(M14:P14)=0,"",RANK(L14,L11:L16,0))</f>
      </c>
      <c r="R14" s="231" t="str">
        <f t="shared" si="13"/>
        <v>佐賀商業Ａ</v>
      </c>
      <c r="S14" s="69" t="str">
        <f>B14</f>
        <v>佐賀商業Ａ</v>
      </c>
    </row>
    <row r="15" spans="1:19" ht="39.75" customHeight="1">
      <c r="A15" s="37" t="s">
        <v>95</v>
      </c>
      <c r="B15" s="325" t="str">
        <f>IF(H10="","",H10)</f>
        <v>広島商船高専</v>
      </c>
      <c r="C15" s="326"/>
      <c r="D15" s="81" t="str">
        <f>IF(LEFT(H11,1)="W","L W/O",IF(LEFT(H11,1)="L","W W/O",IF(H11="-","-",RIGHT(H11,1)&amp;"-"&amp;LEFT(H11,1))))</f>
        <v>-</v>
      </c>
      <c r="E15" s="82" t="str">
        <f>IF(LEFT(H12,1)="W","L W/O",IF(LEFT(H12,1)="L","W W/O",IF(H12="-","-",RIGHT(H12,1)&amp;"-"&amp;LEFT(H12,1))))</f>
        <v>-</v>
      </c>
      <c r="F15" s="82" t="str">
        <f>IF(LEFT(H13,1)="W","L W/O",IF(LEFT(H13,1)="L","W W/O",IF(H13="-","-",RIGHT(H13,1)&amp;"-"&amp;LEFT(H13,1))))</f>
        <v>-</v>
      </c>
      <c r="G15" s="82" t="str">
        <f>IF(LEFT(H14,1)="W","L W/O",IF(LEFT(H14,1)="L","W W/O",IF(H14="-","-",RIGHT(H14,1)&amp;"-"&amp;LEFT(H14,1))))</f>
        <v>-</v>
      </c>
      <c r="H15" s="83"/>
      <c r="I15" s="220"/>
      <c r="J15" s="333" t="str">
        <f t="shared" si="7"/>
        <v>/</v>
      </c>
      <c r="K15" s="334"/>
      <c r="L15" s="85">
        <f t="shared" si="8"/>
      </c>
      <c r="M15" s="86">
        <f t="shared" si="9"/>
        <v>0</v>
      </c>
      <c r="N15" s="66">
        <f t="shared" si="10"/>
        <v>0</v>
      </c>
      <c r="O15" s="87">
        <f t="shared" si="11"/>
        <v>0</v>
      </c>
      <c r="P15" s="87">
        <f t="shared" si="12"/>
        <v>0</v>
      </c>
      <c r="Q15" s="88">
        <f>IF(SUM(M15:P15)=0,"",RANK(L15,L11:L16,0))</f>
      </c>
      <c r="R15" s="231" t="str">
        <f t="shared" si="13"/>
        <v>広島商船高専</v>
      </c>
      <c r="S15" s="69" t="str">
        <f>B15</f>
        <v>広島商船高専</v>
      </c>
    </row>
    <row r="16" spans="1:18" ht="39.75" customHeight="1" thickBot="1">
      <c r="A16" s="42" t="s">
        <v>96</v>
      </c>
      <c r="B16" s="323" t="str">
        <f>IF(I10="","",I10)</f>
        <v>尽誠学園Ｂ</v>
      </c>
      <c r="C16" s="324"/>
      <c r="D16" s="74" t="str">
        <f>IF(LEFT(I11,1)="W","L W/O",IF(LEFT(I11,1)="L","W W/O",IF(I11="-","-",RIGHT(I11,1)&amp;"-"&amp;LEFT(I11,1))))</f>
        <v>-</v>
      </c>
      <c r="E16" s="74" t="str">
        <f>IF(LEFT(I12,1)="W","L W/O",IF(LEFT(I12,1)="L","W W/O",IF(I12="-","-",RIGHT(I12,1)&amp;"-"&amp;LEFT(I12,1))))</f>
        <v>-</v>
      </c>
      <c r="F16" s="75" t="str">
        <f>IF(LEFT(I13,1)="W","L W/O",IF(LEFT(I13,1)="L","W W/O",IF(I13="-","-",RIGHT(I13,1)&amp;"-"&amp;LEFT(I13,1))))</f>
        <v>-</v>
      </c>
      <c r="G16" s="75" t="str">
        <f>IF(LEFT(I14,1)="W","L W/O",IF(LEFT(I14,1)="L","W W/O",IF(I14="-","-",RIGHT(I14,1)&amp;"-"&amp;LEFT(I14,1))))</f>
        <v>-</v>
      </c>
      <c r="H16" s="89" t="str">
        <f>IF(LEFT(I15,1)="W","L W/O",IF(LEFT(I15,1)="L","W W/O",IF(I15="-","-",RIGHT(I15,1)&amp;"-"&amp;LEFT(I15,1))))</f>
        <v>-</v>
      </c>
      <c r="I16" s="76"/>
      <c r="J16" s="359" t="str">
        <f t="shared" si="7"/>
        <v>/</v>
      </c>
      <c r="K16" s="360"/>
      <c r="L16" s="43">
        <f t="shared" si="8"/>
      </c>
      <c r="M16" s="44">
        <f t="shared" si="9"/>
        <v>0</v>
      </c>
      <c r="N16" s="45">
        <f t="shared" si="10"/>
        <v>0</v>
      </c>
      <c r="O16" s="46">
        <f t="shared" si="11"/>
        <v>0</v>
      </c>
      <c r="P16" s="46">
        <f t="shared" si="12"/>
        <v>0</v>
      </c>
      <c r="Q16" s="47">
        <f>IF(SUM(M16:P16)=0,"",RANK(L16,L11:L16,0))</f>
      </c>
      <c r="R16" s="231" t="str">
        <f t="shared" si="13"/>
        <v>尽誠学園Ｂ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50" t="s">
        <v>14</v>
      </c>
      <c r="B18" s="351"/>
      <c r="C18" s="55" t="s">
        <v>15</v>
      </c>
      <c r="D18" s="56" t="s">
        <v>16</v>
      </c>
      <c r="E18" s="56" t="s">
        <v>17</v>
      </c>
      <c r="F18" s="56" t="s">
        <v>18</v>
      </c>
      <c r="G18" s="240" t="s">
        <v>19</v>
      </c>
      <c r="H18" s="244" t="s">
        <v>112</v>
      </c>
      <c r="I18" s="182"/>
      <c r="J18" s="383" t="s">
        <v>36</v>
      </c>
      <c r="K18" s="384"/>
      <c r="L18" s="384" t="s">
        <v>37</v>
      </c>
      <c r="M18" s="384"/>
      <c r="N18" s="384"/>
      <c r="O18" s="384"/>
      <c r="P18" s="384"/>
      <c r="Q18" s="385"/>
      <c r="R18" s="178"/>
    </row>
    <row r="19" spans="1:18" s="48" customFormat="1" ht="39.75" customHeight="1">
      <c r="A19" s="367" t="s">
        <v>153</v>
      </c>
      <c r="B19" s="368"/>
      <c r="C19" s="58" t="s">
        <v>97</v>
      </c>
      <c r="D19" s="59" t="s">
        <v>98</v>
      </c>
      <c r="E19" s="59" t="s">
        <v>99</v>
      </c>
      <c r="F19" s="59" t="s">
        <v>100</v>
      </c>
      <c r="G19" s="241" t="s">
        <v>101</v>
      </c>
      <c r="H19" s="60" t="s">
        <v>102</v>
      </c>
      <c r="I19" s="183">
        <v>1</v>
      </c>
      <c r="J19" s="352">
        <f aca="true" t="shared" si="14" ref="J19:J24">IF(ISERROR(VLOOKUP($I19,$Q$3:$R$8,2,FALSE))=TRUE,"",VLOOKUP($I19,$Q$3:$R$8,2,FALSE))</f>
      </c>
      <c r="K19" s="353"/>
      <c r="L19" s="354">
        <f aca="true" t="shared" si="15" ref="L19:L24">IF(ISERROR(VLOOKUP($I19,$Q$11:$R$16,2,FALSE))=TRUE,"",VLOOKUP($I19,$Q$11:$R$16,2,FALSE))</f>
      </c>
      <c r="M19" s="355"/>
      <c r="N19" s="355">
        <f>IF(ISERROR(VLOOKUP($I19,$Q$3:$R$8,2,FALSE))=TRUE,"",VLOOKUP($I19,$Q$3:$R$8,2,FALSE))</f>
      </c>
      <c r="O19" s="355"/>
      <c r="P19" s="355">
        <f>IF(ISERROR(VLOOKUP($I19,$Q$3:$R$8,2,FALSE))=TRUE,"",VLOOKUP($I19,$Q$3:$R$8,2,FALSE))</f>
      </c>
      <c r="Q19" s="356"/>
      <c r="R19" s="175"/>
    </row>
    <row r="20" spans="1:18" s="48" customFormat="1" ht="39.75" customHeight="1" thickBot="1">
      <c r="A20" s="369" t="s">
        <v>154</v>
      </c>
      <c r="B20" s="370"/>
      <c r="C20" s="92" t="s">
        <v>103</v>
      </c>
      <c r="D20" s="95" t="s">
        <v>104</v>
      </c>
      <c r="E20" s="93" t="s">
        <v>105</v>
      </c>
      <c r="F20" s="95" t="s">
        <v>106</v>
      </c>
      <c r="G20" s="242" t="s">
        <v>107</v>
      </c>
      <c r="H20" s="96" t="s">
        <v>108</v>
      </c>
      <c r="I20" s="184">
        <v>2</v>
      </c>
      <c r="J20" s="343">
        <f t="shared" si="14"/>
      </c>
      <c r="K20" s="344"/>
      <c r="L20" s="374">
        <f t="shared" si="15"/>
      </c>
      <c r="M20" s="375"/>
      <c r="N20" s="375">
        <f>IF(ISERROR(VLOOKUP($I20,$Q$3:$R$8,2,FALSE))=TRUE,"",VLOOKUP($I20,$Q$3:$R$8,2,FALSE))</f>
      </c>
      <c r="O20" s="375"/>
      <c r="P20" s="375">
        <f>IF(ISERROR(VLOOKUP($I20,$Q$3:$R$8,2,FALSE))=TRUE,"",VLOOKUP($I20,$Q$3:$R$8,2,FALSE))</f>
      </c>
      <c r="Q20" s="376"/>
      <c r="R20" s="175"/>
    </row>
    <row r="21" spans="1:18" s="48" customFormat="1" ht="39.75" customHeight="1" thickBot="1">
      <c r="A21" s="386" t="s">
        <v>155</v>
      </c>
      <c r="B21" s="387"/>
      <c r="C21" s="260" t="s">
        <v>115</v>
      </c>
      <c r="D21" s="261" t="s">
        <v>116</v>
      </c>
      <c r="E21" s="262" t="s">
        <v>117</v>
      </c>
      <c r="F21" s="261" t="s">
        <v>118</v>
      </c>
      <c r="G21" s="262" t="s">
        <v>119</v>
      </c>
      <c r="H21" s="261" t="s">
        <v>120</v>
      </c>
      <c r="I21" s="185">
        <v>3</v>
      </c>
      <c r="J21" s="348">
        <f t="shared" si="14"/>
      </c>
      <c r="K21" s="349"/>
      <c r="L21" s="377">
        <f t="shared" si="15"/>
      </c>
      <c r="M21" s="378"/>
      <c r="N21" s="378">
        <f>IF(ISERROR(VLOOKUP($I21,$Q$3:$R$8,2,FALSE))=TRUE,"",VLOOKUP($I21,$Q$3:$R$8,2,FALSE))</f>
      </c>
      <c r="O21" s="378"/>
      <c r="P21" s="378">
        <f>IF(ISERROR(VLOOKUP($I21,$Q$3:$R$8,2,FALSE))=TRUE,"",VLOOKUP($I21,$Q$3:$R$8,2,FALSE))</f>
      </c>
      <c r="Q21" s="379"/>
      <c r="R21" s="175"/>
    </row>
    <row r="22" spans="1:18" s="48" customFormat="1" ht="39.75" customHeight="1">
      <c r="A22" s="363" t="s">
        <v>156</v>
      </c>
      <c r="B22" s="364"/>
      <c r="C22" s="211" t="s">
        <v>97</v>
      </c>
      <c r="D22" s="245" t="s">
        <v>102</v>
      </c>
      <c r="E22" s="247" t="s">
        <v>100</v>
      </c>
      <c r="F22" s="245" t="s">
        <v>105</v>
      </c>
      <c r="G22" s="248" t="s">
        <v>107</v>
      </c>
      <c r="H22" s="246" t="s">
        <v>109</v>
      </c>
      <c r="I22" s="186">
        <v>4</v>
      </c>
      <c r="J22" s="361">
        <f t="shared" si="14"/>
      </c>
      <c r="K22" s="362"/>
      <c r="L22" s="380">
        <f t="shared" si="15"/>
      </c>
      <c r="M22" s="381"/>
      <c r="N22" s="381">
        <f>IF(ISERROR(VLOOKUP($I22,$Q$3:$R$8,2,FALSE))=TRUE,"",VLOOKUP($I22,$Q$3:$R$8,2,FALSE))</f>
      </c>
      <c r="O22" s="381"/>
      <c r="P22" s="381">
        <f>IF(ISERROR(VLOOKUP($I22,$Q$3:$R$8,2,FALSE))=TRUE,"",VLOOKUP($I22,$Q$3:$R$8,2,FALSE))</f>
      </c>
      <c r="Q22" s="382"/>
      <c r="R22" s="175"/>
    </row>
    <row r="23" spans="1:17" s="48" customFormat="1" ht="39.75" customHeight="1" thickBot="1">
      <c r="A23" s="365" t="s">
        <v>157</v>
      </c>
      <c r="B23" s="366"/>
      <c r="C23" s="62" t="s">
        <v>103</v>
      </c>
      <c r="D23" s="63" t="s">
        <v>104</v>
      </c>
      <c r="E23" s="63" t="s">
        <v>106</v>
      </c>
      <c r="F23" s="63" t="s">
        <v>110</v>
      </c>
      <c r="G23" s="243" t="s">
        <v>111</v>
      </c>
      <c r="H23" s="64" t="s">
        <v>108</v>
      </c>
      <c r="I23" s="184">
        <v>5</v>
      </c>
      <c r="J23" s="343">
        <f t="shared" si="14"/>
      </c>
      <c r="K23" s="344"/>
      <c r="L23" s="371">
        <f t="shared" si="15"/>
      </c>
      <c r="M23" s="372"/>
      <c r="N23" s="372">
        <f>IF(ISERROR(VLOOKUP($I23,$Q$3:$R$8,2,FALSE))=TRUE,"",VLOOKUP($I23,$Q$3:$R$8,2,FALSE))</f>
      </c>
      <c r="O23" s="372"/>
      <c r="P23" s="372">
        <f>IF(ISERROR(VLOOKUP($I23,$Q$3:$R$8,2,FALSE))=TRUE,"",VLOOKUP($I23,$Q$3:$R$8,2,FALSE))</f>
      </c>
      <c r="Q23" s="373"/>
    </row>
    <row r="24" spans="2:17" s="48" customFormat="1" ht="39.75" customHeight="1" thickBot="1">
      <c r="B24" s="345"/>
      <c r="C24" s="345"/>
      <c r="D24" s="98"/>
      <c r="E24" s="98"/>
      <c r="F24" s="98"/>
      <c r="G24" s="98"/>
      <c r="H24" s="206"/>
      <c r="I24" s="187">
        <v>6</v>
      </c>
      <c r="J24" s="346">
        <f t="shared" si="14"/>
      </c>
      <c r="K24" s="347"/>
      <c r="L24" s="347">
        <f t="shared" si="15"/>
      </c>
      <c r="M24" s="357"/>
      <c r="N24" s="357"/>
      <c r="O24" s="357"/>
      <c r="P24" s="357"/>
      <c r="Q24" s="358"/>
    </row>
    <row r="25" spans="1:20" ht="39.75" customHeight="1">
      <c r="A25" s="61"/>
      <c r="B25" s="345"/>
      <c r="C25" s="345"/>
      <c r="D25" s="98"/>
      <c r="E25" s="98"/>
      <c r="F25" s="98"/>
      <c r="G25" s="98"/>
      <c r="H25" s="98"/>
      <c r="I25" s="173"/>
      <c r="J25" s="342"/>
      <c r="K25" s="342"/>
      <c r="L25" s="342"/>
      <c r="M25" s="342"/>
      <c r="N25" s="342"/>
      <c r="O25" s="342"/>
      <c r="P25" s="342"/>
      <c r="Q25" s="342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A19:B19"/>
    <mergeCell ref="A20:B20"/>
    <mergeCell ref="J16:K16"/>
    <mergeCell ref="L23:Q23"/>
    <mergeCell ref="L20:Q20"/>
    <mergeCell ref="L21:Q21"/>
    <mergeCell ref="L22:Q22"/>
    <mergeCell ref="J18:K18"/>
    <mergeCell ref="L18:Q18"/>
    <mergeCell ref="A21:B21"/>
    <mergeCell ref="J8:K8"/>
    <mergeCell ref="J22:K22"/>
    <mergeCell ref="B25:C25"/>
    <mergeCell ref="J25:K25"/>
    <mergeCell ref="B11:C11"/>
    <mergeCell ref="B8:C8"/>
    <mergeCell ref="B13:C13"/>
    <mergeCell ref="B14:C14"/>
    <mergeCell ref="A22:B22"/>
    <mergeCell ref="A23:B23"/>
    <mergeCell ref="L25:Q25"/>
    <mergeCell ref="J23:K23"/>
    <mergeCell ref="B24:C24"/>
    <mergeCell ref="J24:K24"/>
    <mergeCell ref="J21:K21"/>
    <mergeCell ref="A18:B18"/>
    <mergeCell ref="J19:K19"/>
    <mergeCell ref="J20:K20"/>
    <mergeCell ref="L19:Q19"/>
    <mergeCell ref="L24:Q24"/>
    <mergeCell ref="J2:K2"/>
    <mergeCell ref="J3:K3"/>
    <mergeCell ref="J4:K4"/>
    <mergeCell ref="J5:K5"/>
    <mergeCell ref="J6:K6"/>
    <mergeCell ref="J7:K7"/>
    <mergeCell ref="A1:B1"/>
    <mergeCell ref="C1:D1"/>
    <mergeCell ref="A2:B2"/>
    <mergeCell ref="B7:C7"/>
    <mergeCell ref="A10:B10"/>
    <mergeCell ref="B3:C3"/>
    <mergeCell ref="B4:C4"/>
    <mergeCell ref="B5:C5"/>
    <mergeCell ref="B6:C6"/>
    <mergeCell ref="B12:C12"/>
    <mergeCell ref="B16:C16"/>
    <mergeCell ref="B15:C15"/>
    <mergeCell ref="J10:K10"/>
    <mergeCell ref="J11:K11"/>
    <mergeCell ref="J12:K12"/>
    <mergeCell ref="J13:K13"/>
    <mergeCell ref="J14:K14"/>
    <mergeCell ref="J15:K15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E11:I11 G13 F12:G12 H12:I14 I4:I7 H4:H6 G5 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0" r:id="rId2"/>
  <headerFooter alignWithMargins="0">
    <oddFooter>&amp;C&amp;"ＭＳ 明朝,標準"－16－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7"/>
  <sheetViews>
    <sheetView view="pageBreakPreview" zoomScale="60" workbookViewId="0" topLeftCell="A1">
      <selection activeCell="J7" sqref="J7:K7"/>
    </sheetView>
  </sheetViews>
  <sheetFormatPr defaultColWidth="9.00390625" defaultRowHeight="39.75" customHeight="1"/>
  <cols>
    <col min="1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1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35" t="s">
        <v>1</v>
      </c>
      <c r="B1" s="335"/>
      <c r="C1" s="335" t="s">
        <v>5</v>
      </c>
      <c r="D1" s="335"/>
      <c r="E1" s="19" t="s">
        <v>20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36" t="s">
        <v>51</v>
      </c>
      <c r="B2" s="337"/>
      <c r="C2" s="22" t="s">
        <v>137</v>
      </c>
      <c r="D2" s="78" t="str">
        <f>IF('予選ﾘｰｸﾞ順位'!B6="","",'予選ﾘｰｸﾞ順位'!B6)</f>
        <v>草津東</v>
      </c>
      <c r="E2" s="51" t="str">
        <f>IF('予選ﾘｰｸﾞ順位'!C6="","",'予選ﾘｰｸﾞ順位'!C6)</f>
        <v>徳島市立</v>
      </c>
      <c r="F2" s="51" t="str">
        <f>IF('予選ﾘｰｸﾞ順位'!D6="","",'予選ﾘｰｸﾞ順位'!D6)</f>
        <v>高松中央</v>
      </c>
      <c r="G2" s="51" t="str">
        <f>IF('予選ﾘｰｸﾞ順位'!E6="","",'予選ﾘｰｸﾞ順位'!E6)</f>
        <v>四学香川西Ｂ</v>
      </c>
      <c r="H2" s="79" t="str">
        <f>IF('予選ﾘｰｸﾞ順位'!F6="","",'予選ﾘｰｸﾞ順位'!F6)</f>
        <v>鳥取敬愛Ｂ</v>
      </c>
      <c r="I2" s="52" t="str">
        <f>IF('予選ﾘｰｸﾞ順位'!G6="","",'予選ﾘｰｸﾞ順位'!G6)</f>
        <v>甲西</v>
      </c>
      <c r="J2" s="340" t="s">
        <v>7</v>
      </c>
      <c r="K2" s="341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18" ht="39.75" customHeight="1">
      <c r="A3" s="29" t="s">
        <v>92</v>
      </c>
      <c r="B3" s="338" t="str">
        <f>IF(D2="","",D2)</f>
        <v>草津東</v>
      </c>
      <c r="C3" s="339"/>
      <c r="D3" s="30"/>
      <c r="E3" s="31"/>
      <c r="F3" s="31"/>
      <c r="G3" s="31"/>
      <c r="H3" s="70"/>
      <c r="I3" s="80"/>
      <c r="J3" s="329" t="str">
        <f aca="true" t="shared" si="0" ref="J3:J8">IF(SUM(M3:P3)=0,"/",M3+O3&amp;"/"&amp;N3+P3)</f>
        <v>/</v>
      </c>
      <c r="K3" s="330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69" t="str">
        <f aca="true" t="shared" si="6" ref="R3:R8">B3</f>
        <v>草津東</v>
      </c>
    </row>
    <row r="4" spans="1:18" s="53" customFormat="1" ht="39.75" customHeight="1">
      <c r="A4" s="37" t="s">
        <v>93</v>
      </c>
      <c r="B4" s="321" t="str">
        <f>IF(E2="","",E2)</f>
        <v>徳島市立</v>
      </c>
      <c r="C4" s="322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80"/>
      <c r="J4" s="331" t="str">
        <f t="shared" si="0"/>
        <v>/</v>
      </c>
      <c r="K4" s="332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69" t="str">
        <f t="shared" si="6"/>
        <v>徳島市立</v>
      </c>
    </row>
    <row r="5" spans="1:18" ht="39.75" customHeight="1">
      <c r="A5" s="37" t="s">
        <v>89</v>
      </c>
      <c r="B5" s="321" t="str">
        <f>IF(F2="","",F2)</f>
        <v>高松中央</v>
      </c>
      <c r="C5" s="322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80"/>
      <c r="J5" s="331" t="str">
        <f t="shared" si="0"/>
        <v>/</v>
      </c>
      <c r="K5" s="332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69" t="str">
        <f t="shared" si="6"/>
        <v>高松中央</v>
      </c>
    </row>
    <row r="6" spans="1:18" ht="39.75" customHeight="1">
      <c r="A6" s="37" t="s">
        <v>91</v>
      </c>
      <c r="B6" s="321" t="str">
        <f>IF(G2="","",G2)</f>
        <v>四学香川西Ｂ</v>
      </c>
      <c r="C6" s="322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80"/>
      <c r="J6" s="331" t="str">
        <f t="shared" si="0"/>
        <v>/</v>
      </c>
      <c r="K6" s="332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69" t="str">
        <f t="shared" si="6"/>
        <v>四学香川西Ｂ</v>
      </c>
    </row>
    <row r="7" spans="1:18" ht="39.75" customHeight="1">
      <c r="A7" s="37" t="s">
        <v>95</v>
      </c>
      <c r="B7" s="321" t="str">
        <f>IF(H2="","",H2)</f>
        <v>鳥取敬愛Ｂ</v>
      </c>
      <c r="C7" s="322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84"/>
      <c r="J7" s="333" t="str">
        <f t="shared" si="0"/>
        <v>/</v>
      </c>
      <c r="K7" s="334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69" t="str">
        <f t="shared" si="6"/>
        <v>鳥取敬愛Ｂ</v>
      </c>
    </row>
    <row r="8" spans="1:18" ht="39.75" customHeight="1" thickBot="1">
      <c r="A8" s="42" t="s">
        <v>96</v>
      </c>
      <c r="B8" s="323" t="str">
        <f>IF(I2="","",I2)</f>
        <v>甲西</v>
      </c>
      <c r="C8" s="324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89" t="str">
        <f>IF(LEFT(I7,1)="W","L W/O",IF(LEFT(I7,1)="L","W W/O",IF(I7="-","-",RIGHT(I7,1)&amp;"-"&amp;LEFT(I7,1))))</f>
        <v>-</v>
      </c>
      <c r="I8" s="90"/>
      <c r="J8" s="359" t="str">
        <f t="shared" si="0"/>
        <v>/</v>
      </c>
      <c r="K8" s="360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69" t="str">
        <f t="shared" si="6"/>
        <v>甲西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7" ht="39.75" customHeight="1" thickBot="1">
      <c r="A10" s="336" t="s">
        <v>44</v>
      </c>
      <c r="B10" s="337"/>
      <c r="C10" s="22" t="s">
        <v>138</v>
      </c>
      <c r="D10" s="78" t="str">
        <f>IF('予選ﾘｰｸﾞ順位'!H6="","",'予選ﾘｰｸﾞ順位'!H6)</f>
        <v>丸亀</v>
      </c>
      <c r="E10" s="51" t="str">
        <f>IF('予選ﾘｰｸﾞ順位'!I6="","",'予選ﾘｰｸﾞ順位'!I6)</f>
        <v>岡山東商業</v>
      </c>
      <c r="F10" s="51" t="str">
        <f>IF('予選ﾘｰｸﾞ順位'!J6="","",'予選ﾘｰｸﾞ順位'!J6)</f>
        <v>近大和歌山</v>
      </c>
      <c r="G10" s="51" t="str">
        <f>IF('予選ﾘｰｸﾞ順位'!K6="","",'予選ﾘｰｸﾞ順位'!K6)</f>
        <v>日本航空</v>
      </c>
      <c r="H10" s="79" t="str">
        <f>IF('予選ﾘｰｸﾞ順位'!L6="","",'予選ﾘｰｸﾞ順位'!L6)</f>
        <v>平城Ａ</v>
      </c>
      <c r="I10" s="79" t="str">
        <f>IF('予選ﾘｰｸﾞ順位'!M6="","",'予選ﾘｰｸﾞ順位'!M6)</f>
        <v>岡山商大付属</v>
      </c>
      <c r="J10" s="340" t="s">
        <v>7</v>
      </c>
      <c r="K10" s="341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</row>
    <row r="11" spans="1:18" ht="39.75" customHeight="1">
      <c r="A11" s="29" t="s">
        <v>92</v>
      </c>
      <c r="B11" s="338" t="str">
        <f>IF(D10="","",D10)</f>
        <v>丸亀</v>
      </c>
      <c r="C11" s="339"/>
      <c r="D11" s="30"/>
      <c r="E11" s="31"/>
      <c r="F11" s="31"/>
      <c r="G11" s="31"/>
      <c r="H11" s="70"/>
      <c r="I11" s="80"/>
      <c r="J11" s="329" t="str">
        <f aca="true" t="shared" si="7" ref="J11:J16">IF(SUM(M11:P11)=0,"/",M11+O11&amp;"/"&amp;N11+P11)</f>
        <v>/</v>
      </c>
      <c r="K11" s="330"/>
      <c r="L11" s="32">
        <f aca="true" t="shared" si="8" ref="L11:L16">IF(SUM(M11:P11)=0,"",M11*2+N11+O11*2)</f>
      </c>
      <c r="M11" s="33">
        <f aca="true" t="shared" si="9" ref="M11:M16">IF(LEFT(I11,1)="3",1,0)+IF(LEFT(H11,1)="3",1,0)+IF(LEFT(G11,1)="3",1,0)+IF(LEFT(F11,1)="3",1,0)+IF(LEFT(E11,1)="3",1,0)+IF(LEFT(D11,1)="3",1,0)</f>
        <v>0</v>
      </c>
      <c r="N11" s="34">
        <f aca="true" t="shared" si="10" ref="N11:N16">IF(RIGHT(I11,1)="3",1,0)+IF(RIGHT(H11,1)="3",1,0)+IF(RIGHT(G11,1)="3",1,0)+IF(RIGHT(F11,1)="3",1,0)+IF(RIGHT(E11,1)="3",1,0)+IF(RIGHT(D11,1)="3",1,0)</f>
        <v>0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</c>
      <c r="R11" s="69" t="str">
        <f aca="true" t="shared" si="13" ref="R11:R16">B11</f>
        <v>丸亀</v>
      </c>
    </row>
    <row r="12" spans="1:18" s="53" customFormat="1" ht="39.75" customHeight="1">
      <c r="A12" s="37" t="s">
        <v>93</v>
      </c>
      <c r="B12" s="321" t="str">
        <f>IF(E10="","",E10)</f>
        <v>岡山東商業</v>
      </c>
      <c r="C12" s="322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80"/>
      <c r="J12" s="331" t="str">
        <f t="shared" si="7"/>
        <v>/</v>
      </c>
      <c r="K12" s="332"/>
      <c r="L12" s="40">
        <f t="shared" si="8"/>
      </c>
      <c r="M12" s="33">
        <f t="shared" si="9"/>
        <v>0</v>
      </c>
      <c r="N12" s="34">
        <f t="shared" si="10"/>
        <v>0</v>
      </c>
      <c r="O12" s="35">
        <f t="shared" si="11"/>
        <v>0</v>
      </c>
      <c r="P12" s="35">
        <f t="shared" si="12"/>
        <v>0</v>
      </c>
      <c r="Q12" s="41">
        <f>IF(SUM(M12:P12)=0,"",RANK(L12,L11:L16,0))</f>
      </c>
      <c r="R12" s="69" t="str">
        <f t="shared" si="13"/>
        <v>岡山東商業</v>
      </c>
    </row>
    <row r="13" spans="1:18" ht="39.75" customHeight="1">
      <c r="A13" s="37" t="s">
        <v>89</v>
      </c>
      <c r="B13" s="321" t="str">
        <f>IF(F10="","",F10)</f>
        <v>近大和歌山</v>
      </c>
      <c r="C13" s="322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80"/>
      <c r="J13" s="331" t="str">
        <f t="shared" si="7"/>
        <v>/</v>
      </c>
      <c r="K13" s="332"/>
      <c r="L13" s="40">
        <f t="shared" si="8"/>
      </c>
      <c r="M13" s="33">
        <f t="shared" si="9"/>
        <v>0</v>
      </c>
      <c r="N13" s="34">
        <f t="shared" si="10"/>
        <v>0</v>
      </c>
      <c r="O13" s="35">
        <f t="shared" si="11"/>
        <v>0</v>
      </c>
      <c r="P13" s="35">
        <f t="shared" si="12"/>
        <v>0</v>
      </c>
      <c r="Q13" s="41">
        <f>IF(SUM(M13:P13)=0,"",RANK(L13,L11:L16,0))</f>
      </c>
      <c r="R13" s="69" t="str">
        <f t="shared" si="13"/>
        <v>近大和歌山</v>
      </c>
    </row>
    <row r="14" spans="1:18" ht="39.75" customHeight="1">
      <c r="A14" s="37" t="s">
        <v>91</v>
      </c>
      <c r="B14" s="321" t="str">
        <f>IF(G10="","",G10)</f>
        <v>日本航空</v>
      </c>
      <c r="C14" s="322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80"/>
      <c r="J14" s="331" t="str">
        <f t="shared" si="7"/>
        <v>/</v>
      </c>
      <c r="K14" s="332"/>
      <c r="L14" s="40">
        <f t="shared" si="8"/>
      </c>
      <c r="M14" s="33">
        <f t="shared" si="9"/>
        <v>0</v>
      </c>
      <c r="N14" s="34">
        <f t="shared" si="10"/>
        <v>0</v>
      </c>
      <c r="O14" s="35">
        <f t="shared" si="11"/>
        <v>0</v>
      </c>
      <c r="P14" s="35">
        <f t="shared" si="12"/>
        <v>0</v>
      </c>
      <c r="Q14" s="41">
        <f>IF(SUM(M14:P14)=0,"",RANK(L14,L11:L16,0))</f>
      </c>
      <c r="R14" s="69" t="str">
        <f t="shared" si="13"/>
        <v>日本航空</v>
      </c>
    </row>
    <row r="15" spans="1:18" ht="39.75" customHeight="1">
      <c r="A15" s="37" t="s">
        <v>95</v>
      </c>
      <c r="B15" s="325" t="str">
        <f>IF(H10="","",H10)</f>
        <v>平城Ａ</v>
      </c>
      <c r="C15" s="326"/>
      <c r="D15" s="81" t="str">
        <f>IF(LEFT(H11,1)="W","L W/O",IF(LEFT(H11,1)="L","W W/O",IF(H11="-","-",RIGHT(H11,1)&amp;"-"&amp;LEFT(H11,1))))</f>
        <v>-</v>
      </c>
      <c r="E15" s="82" t="str">
        <f>IF(LEFT(H12,1)="W","L W/O",IF(LEFT(H12,1)="L","W W/O",IF(H12="-","-",RIGHT(H12,1)&amp;"-"&amp;LEFT(H12,1))))</f>
        <v>-</v>
      </c>
      <c r="F15" s="82" t="str">
        <f>IF(LEFT(H13,1)="W","L W/O",IF(LEFT(H13,1)="L","W W/O",IF(H13="-","-",RIGHT(H13,1)&amp;"-"&amp;LEFT(H13,1))))</f>
        <v>-</v>
      </c>
      <c r="G15" s="82" t="str">
        <f>IF(LEFT(H14,1)="W","L W/O",IF(LEFT(H14,1)="L","W W/O",IF(H14="-","-",RIGHT(H14,1)&amp;"-"&amp;LEFT(H14,1))))</f>
        <v>-</v>
      </c>
      <c r="H15" s="83"/>
      <c r="I15" s="84"/>
      <c r="J15" s="333" t="str">
        <f t="shared" si="7"/>
        <v>/</v>
      </c>
      <c r="K15" s="334"/>
      <c r="L15" s="85">
        <f t="shared" si="8"/>
      </c>
      <c r="M15" s="86">
        <f t="shared" si="9"/>
        <v>0</v>
      </c>
      <c r="N15" s="66">
        <f t="shared" si="10"/>
        <v>0</v>
      </c>
      <c r="O15" s="87">
        <f t="shared" si="11"/>
        <v>0</v>
      </c>
      <c r="P15" s="87">
        <f t="shared" si="12"/>
        <v>0</v>
      </c>
      <c r="Q15" s="88">
        <f>IF(SUM(M15:P15)=0,"",RANK(L15,L11:L16,0))</f>
      </c>
      <c r="R15" s="69" t="str">
        <f t="shared" si="13"/>
        <v>平城Ａ</v>
      </c>
    </row>
    <row r="16" spans="1:18" ht="39.75" customHeight="1" thickBot="1">
      <c r="A16" s="42" t="s">
        <v>96</v>
      </c>
      <c r="B16" s="323" t="str">
        <f>IF(I10="","",I10)</f>
        <v>岡山商大付属</v>
      </c>
      <c r="C16" s="324"/>
      <c r="D16" s="74" t="str">
        <f>IF(LEFT(I11,1)="W","L W/O",IF(LEFT(I11,1)="L","W W/O",IF(I11="-","-",RIGHT(I11,1)&amp;"-"&amp;LEFT(I11,1))))</f>
        <v>-</v>
      </c>
      <c r="E16" s="74" t="str">
        <f>IF(LEFT(I12,1)="W","L W/O",IF(LEFT(I12,1)="L","W W/O",IF(I12="-","-",RIGHT(I12,1)&amp;"-"&amp;LEFT(I12,1))))</f>
        <v>-</v>
      </c>
      <c r="F16" s="75" t="str">
        <f>IF(LEFT(I13,1)="W","L W/O",IF(LEFT(I13,1)="L","W W/O",IF(I13="-","-",RIGHT(I13,1)&amp;"-"&amp;LEFT(I13,1))))</f>
        <v>-</v>
      </c>
      <c r="G16" s="75" t="str">
        <f>IF(LEFT(I14,1)="W","L W/O",IF(LEFT(I14,1)="L","W W/O",IF(I14="-","-",RIGHT(I14,1)&amp;"-"&amp;LEFT(I14,1))))</f>
        <v>-</v>
      </c>
      <c r="H16" s="89" t="str">
        <f>IF(LEFT(I15,1)="W","L W/O",IF(LEFT(I15,1)="L","W W/O",IF(I15="-","-",RIGHT(I15,1)&amp;"-"&amp;LEFT(I15,1))))</f>
        <v>-</v>
      </c>
      <c r="I16" s="90"/>
      <c r="J16" s="359" t="str">
        <f t="shared" si="7"/>
        <v>/</v>
      </c>
      <c r="K16" s="360"/>
      <c r="L16" s="43">
        <f t="shared" si="8"/>
      </c>
      <c r="M16" s="44">
        <f t="shared" si="9"/>
        <v>0</v>
      </c>
      <c r="N16" s="45">
        <f t="shared" si="10"/>
        <v>0</v>
      </c>
      <c r="O16" s="46">
        <f t="shared" si="11"/>
        <v>0</v>
      </c>
      <c r="P16" s="46">
        <f t="shared" si="12"/>
        <v>0</v>
      </c>
      <c r="Q16" s="47">
        <f>IF(SUM(M16:P16)=0,"",RANK(L16,L11:L16,0))</f>
      </c>
      <c r="R16" s="69" t="str">
        <f t="shared" si="13"/>
        <v>岡山商大付属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50" t="s">
        <v>14</v>
      </c>
      <c r="B18" s="351"/>
      <c r="C18" s="55" t="s">
        <v>15</v>
      </c>
      <c r="D18" s="56" t="s">
        <v>16</v>
      </c>
      <c r="E18" s="56" t="s">
        <v>17</v>
      </c>
      <c r="F18" s="56" t="s">
        <v>18</v>
      </c>
      <c r="G18" s="240" t="s">
        <v>19</v>
      </c>
      <c r="H18" s="244" t="s">
        <v>112</v>
      </c>
      <c r="I18" s="182"/>
      <c r="J18" s="383" t="s">
        <v>36</v>
      </c>
      <c r="K18" s="384"/>
      <c r="L18" s="384" t="s">
        <v>37</v>
      </c>
      <c r="M18" s="384"/>
      <c r="N18" s="384"/>
      <c r="O18" s="384"/>
      <c r="P18" s="384"/>
      <c r="Q18" s="385"/>
      <c r="R18" s="178"/>
    </row>
    <row r="19" spans="1:18" s="48" customFormat="1" ht="39.75" customHeight="1">
      <c r="A19" s="367" t="s">
        <v>139</v>
      </c>
      <c r="B19" s="368"/>
      <c r="C19" s="58" t="s">
        <v>97</v>
      </c>
      <c r="D19" s="59" t="s">
        <v>98</v>
      </c>
      <c r="E19" s="59" t="s">
        <v>99</v>
      </c>
      <c r="F19" s="59" t="s">
        <v>100</v>
      </c>
      <c r="G19" s="241" t="s">
        <v>101</v>
      </c>
      <c r="H19" s="60" t="s">
        <v>102</v>
      </c>
      <c r="I19" s="183">
        <v>1</v>
      </c>
      <c r="J19" s="352">
        <f aca="true" t="shared" si="14" ref="J19:J24">IF(ISERROR(VLOOKUP($I19,$Q$3:$R$8,2,FALSE))=TRUE,"",VLOOKUP($I19,$Q$3:$R$8,2,FALSE))</f>
      </c>
      <c r="K19" s="353"/>
      <c r="L19" s="354">
        <f aca="true" t="shared" si="15" ref="L19:L24">IF(ISERROR(VLOOKUP($I19,$Q$11:$R$16,2,FALSE))=TRUE,"",VLOOKUP($I19,$Q$11:$R$16,2,FALSE))</f>
      </c>
      <c r="M19" s="355"/>
      <c r="N19" s="355">
        <f>IF(ISERROR(VLOOKUP($I19,$Q$3:$R$8,2,FALSE))=TRUE,"",VLOOKUP($I19,$Q$3:$R$8,2,FALSE))</f>
      </c>
      <c r="O19" s="355"/>
      <c r="P19" s="355">
        <f>IF(ISERROR(VLOOKUP($I19,$Q$3:$R$8,2,FALSE))=TRUE,"",VLOOKUP($I19,$Q$3:$R$8,2,FALSE))</f>
      </c>
      <c r="Q19" s="356"/>
      <c r="R19" s="175"/>
    </row>
    <row r="20" spans="1:18" s="48" customFormat="1" ht="39.75" customHeight="1" thickBot="1">
      <c r="A20" s="369" t="s">
        <v>140</v>
      </c>
      <c r="B20" s="370"/>
      <c r="C20" s="92" t="s">
        <v>103</v>
      </c>
      <c r="D20" s="95" t="s">
        <v>104</v>
      </c>
      <c r="E20" s="93" t="s">
        <v>105</v>
      </c>
      <c r="F20" s="95" t="s">
        <v>106</v>
      </c>
      <c r="G20" s="242" t="s">
        <v>107</v>
      </c>
      <c r="H20" s="96" t="s">
        <v>108</v>
      </c>
      <c r="I20" s="184">
        <v>2</v>
      </c>
      <c r="J20" s="343">
        <f t="shared" si="14"/>
      </c>
      <c r="K20" s="344"/>
      <c r="L20" s="374">
        <f t="shared" si="15"/>
      </c>
      <c r="M20" s="375"/>
      <c r="N20" s="375">
        <f>IF(ISERROR(VLOOKUP($I20,$Q$3:$R$8,2,FALSE))=TRUE,"",VLOOKUP($I20,$Q$3:$R$8,2,FALSE))</f>
      </c>
      <c r="O20" s="375"/>
      <c r="P20" s="375">
        <f>IF(ISERROR(VLOOKUP($I20,$Q$3:$R$8,2,FALSE))=TRUE,"",VLOOKUP($I20,$Q$3:$R$8,2,FALSE))</f>
      </c>
      <c r="Q20" s="376"/>
      <c r="R20" s="175"/>
    </row>
    <row r="21" spans="1:18" s="48" customFormat="1" ht="39.75" customHeight="1" thickBot="1">
      <c r="A21" s="386" t="s">
        <v>141</v>
      </c>
      <c r="B21" s="387"/>
      <c r="C21" s="260" t="s">
        <v>115</v>
      </c>
      <c r="D21" s="261" t="s">
        <v>116</v>
      </c>
      <c r="E21" s="262" t="s">
        <v>117</v>
      </c>
      <c r="F21" s="261" t="s">
        <v>118</v>
      </c>
      <c r="G21" s="262" t="s">
        <v>119</v>
      </c>
      <c r="H21" s="261" t="s">
        <v>120</v>
      </c>
      <c r="I21" s="185">
        <v>3</v>
      </c>
      <c r="J21" s="348">
        <f t="shared" si="14"/>
      </c>
      <c r="K21" s="349"/>
      <c r="L21" s="377">
        <f t="shared" si="15"/>
      </c>
      <c r="M21" s="378"/>
      <c r="N21" s="378">
        <f>IF(ISERROR(VLOOKUP($I21,$Q$3:$R$8,2,FALSE))=TRUE,"",VLOOKUP($I21,$Q$3:$R$8,2,FALSE))</f>
      </c>
      <c r="O21" s="378"/>
      <c r="P21" s="378">
        <f>IF(ISERROR(VLOOKUP($I21,$Q$3:$R$8,2,FALSE))=TRUE,"",VLOOKUP($I21,$Q$3:$R$8,2,FALSE))</f>
      </c>
      <c r="Q21" s="379"/>
      <c r="R21" s="175"/>
    </row>
    <row r="22" spans="1:18" s="48" customFormat="1" ht="39.75" customHeight="1">
      <c r="A22" s="363" t="s">
        <v>142</v>
      </c>
      <c r="B22" s="364"/>
      <c r="C22" s="211" t="s">
        <v>97</v>
      </c>
      <c r="D22" s="245" t="s">
        <v>102</v>
      </c>
      <c r="E22" s="247" t="s">
        <v>100</v>
      </c>
      <c r="F22" s="245" t="s">
        <v>105</v>
      </c>
      <c r="G22" s="248" t="s">
        <v>107</v>
      </c>
      <c r="H22" s="246" t="s">
        <v>109</v>
      </c>
      <c r="I22" s="186">
        <v>4</v>
      </c>
      <c r="J22" s="361">
        <f t="shared" si="14"/>
      </c>
      <c r="K22" s="362"/>
      <c r="L22" s="380">
        <f t="shared" si="15"/>
      </c>
      <c r="M22" s="381"/>
      <c r="N22" s="381">
        <f>IF(ISERROR(VLOOKUP($I22,$Q$3:$R$8,2,FALSE))=TRUE,"",VLOOKUP($I22,$Q$3:$R$8,2,FALSE))</f>
      </c>
      <c r="O22" s="381"/>
      <c r="P22" s="381">
        <f>IF(ISERROR(VLOOKUP($I22,$Q$3:$R$8,2,FALSE))=TRUE,"",VLOOKUP($I22,$Q$3:$R$8,2,FALSE))</f>
      </c>
      <c r="Q22" s="382"/>
      <c r="R22" s="175"/>
    </row>
    <row r="23" spans="1:17" s="48" customFormat="1" ht="39.75" customHeight="1" thickBot="1">
      <c r="A23" s="365" t="s">
        <v>143</v>
      </c>
      <c r="B23" s="366"/>
      <c r="C23" s="62" t="s">
        <v>103</v>
      </c>
      <c r="D23" s="63" t="s">
        <v>104</v>
      </c>
      <c r="E23" s="63" t="s">
        <v>106</v>
      </c>
      <c r="F23" s="63" t="s">
        <v>110</v>
      </c>
      <c r="G23" s="243" t="s">
        <v>111</v>
      </c>
      <c r="H23" s="64" t="s">
        <v>108</v>
      </c>
      <c r="I23" s="184">
        <v>5</v>
      </c>
      <c r="J23" s="343">
        <f t="shared" si="14"/>
      </c>
      <c r="K23" s="344"/>
      <c r="L23" s="371">
        <f t="shared" si="15"/>
      </c>
      <c r="M23" s="372"/>
      <c r="N23" s="372">
        <f>IF(ISERROR(VLOOKUP($I23,$Q$3:$R$8,2,FALSE))=TRUE,"",VLOOKUP($I23,$Q$3:$R$8,2,FALSE))</f>
      </c>
      <c r="O23" s="372"/>
      <c r="P23" s="372">
        <f>IF(ISERROR(VLOOKUP($I23,$Q$3:$R$8,2,FALSE))=TRUE,"",VLOOKUP($I23,$Q$3:$R$8,2,FALSE))</f>
      </c>
      <c r="Q23" s="373"/>
    </row>
    <row r="24" spans="2:17" s="48" customFormat="1" ht="39.75" customHeight="1" thickBot="1">
      <c r="B24" s="345"/>
      <c r="C24" s="345"/>
      <c r="D24" s="98"/>
      <c r="E24" s="98"/>
      <c r="F24" s="98"/>
      <c r="G24" s="98"/>
      <c r="H24" s="206"/>
      <c r="I24" s="187">
        <v>6</v>
      </c>
      <c r="J24" s="346">
        <f t="shared" si="14"/>
      </c>
      <c r="K24" s="347"/>
      <c r="L24" s="347">
        <f t="shared" si="15"/>
      </c>
      <c r="M24" s="357"/>
      <c r="N24" s="357"/>
      <c r="O24" s="357"/>
      <c r="P24" s="357"/>
      <c r="Q24" s="358"/>
    </row>
    <row r="25" spans="1:20" ht="39.75" customHeight="1">
      <c r="A25" s="61"/>
      <c r="B25" s="345"/>
      <c r="C25" s="345"/>
      <c r="D25" s="98"/>
      <c r="E25" s="98"/>
      <c r="F25" s="98"/>
      <c r="G25" s="98"/>
      <c r="H25" s="98"/>
      <c r="I25" s="173"/>
      <c r="J25" s="342"/>
      <c r="K25" s="342"/>
      <c r="L25" s="342"/>
      <c r="M25" s="342"/>
      <c r="N25" s="342"/>
      <c r="O25" s="342"/>
      <c r="P25" s="342"/>
      <c r="Q25" s="342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B11:C11"/>
    <mergeCell ref="B8:C8"/>
    <mergeCell ref="B13:C13"/>
    <mergeCell ref="B14:C14"/>
    <mergeCell ref="A1:B1"/>
    <mergeCell ref="C1:D1"/>
    <mergeCell ref="A2:B2"/>
    <mergeCell ref="B7:C7"/>
    <mergeCell ref="A10:B10"/>
    <mergeCell ref="B12:C12"/>
    <mergeCell ref="B3:C3"/>
    <mergeCell ref="B4:C4"/>
    <mergeCell ref="B5:C5"/>
    <mergeCell ref="B6:C6"/>
    <mergeCell ref="J18:K18"/>
    <mergeCell ref="J6:K6"/>
    <mergeCell ref="J7:K7"/>
    <mergeCell ref="J8:K8"/>
    <mergeCell ref="J12:K12"/>
    <mergeCell ref="J13:K13"/>
    <mergeCell ref="J2:K2"/>
    <mergeCell ref="J3:K3"/>
    <mergeCell ref="J4:K4"/>
    <mergeCell ref="J5:K5"/>
    <mergeCell ref="J10:K10"/>
    <mergeCell ref="J11:K11"/>
    <mergeCell ref="B25:C25"/>
    <mergeCell ref="J25:K25"/>
    <mergeCell ref="J22:K22"/>
    <mergeCell ref="B24:C24"/>
    <mergeCell ref="J21:K21"/>
    <mergeCell ref="A20:B20"/>
    <mergeCell ref="A21:B21"/>
    <mergeCell ref="A22:B22"/>
    <mergeCell ref="A23:B23"/>
    <mergeCell ref="L20:Q20"/>
    <mergeCell ref="L21:Q21"/>
    <mergeCell ref="L25:Q25"/>
    <mergeCell ref="J23:K23"/>
    <mergeCell ref="J24:K24"/>
    <mergeCell ref="L24:Q24"/>
    <mergeCell ref="L23:Q23"/>
    <mergeCell ref="L22:Q22"/>
    <mergeCell ref="J20:K20"/>
    <mergeCell ref="J14:K14"/>
    <mergeCell ref="J15:K15"/>
    <mergeCell ref="B16:C16"/>
    <mergeCell ref="J16:K16"/>
    <mergeCell ref="L18:Q18"/>
    <mergeCell ref="L19:Q19"/>
    <mergeCell ref="A18:B18"/>
    <mergeCell ref="A19:B19"/>
    <mergeCell ref="B15:C15"/>
    <mergeCell ref="J19:K19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G5 H4:H6 I4:I7 H12:H14 F12:G12 G13 E11:I11 I12: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2" r:id="rId2"/>
  <headerFooter alignWithMargins="0">
    <oddFooter>&amp;C&amp;"ＭＳ 明朝,標準"－17－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7"/>
  <sheetViews>
    <sheetView view="pageBreakPreview" zoomScale="60" workbookViewId="0" topLeftCell="A4">
      <selection activeCell="J7" sqref="J7:K7"/>
    </sheetView>
  </sheetViews>
  <sheetFormatPr defaultColWidth="9.00390625" defaultRowHeight="39.75" customHeight="1"/>
  <cols>
    <col min="1" max="2" width="4.625" style="21" customWidth="1"/>
    <col min="3" max="9" width="10.625" style="21" customWidth="1"/>
    <col min="10" max="10" width="5.625" style="21" customWidth="1"/>
    <col min="11" max="11" width="4.125" style="21" customWidth="1"/>
    <col min="12" max="12" width="5.50390625" style="21" customWidth="1"/>
    <col min="13" max="16" width="5.625" style="21" hidden="1" customWidth="1"/>
    <col min="17" max="17" width="5.625" style="21" customWidth="1"/>
    <col min="18" max="18" width="3.1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35" t="s">
        <v>1</v>
      </c>
      <c r="B1" s="335"/>
      <c r="C1" s="335" t="s">
        <v>5</v>
      </c>
      <c r="D1" s="335"/>
      <c r="E1" s="19" t="s">
        <v>45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36" t="s">
        <v>50</v>
      </c>
      <c r="B2" s="337"/>
      <c r="C2" s="22" t="s">
        <v>144</v>
      </c>
      <c r="D2" s="78" t="str">
        <f>IF('予選ﾘｰｸﾞ順位'!B7="","",'予選ﾘｰｸﾞ順位'!B7)</f>
        <v>青谷</v>
      </c>
      <c r="E2" s="51" t="str">
        <f>IF('予選ﾘｰｸﾞ順位'!C7="","",'予選ﾘｰｸﾞ順位'!C7)</f>
        <v>和歌山商業</v>
      </c>
      <c r="F2" s="51" t="str">
        <f>IF('予選ﾘｰｸﾞ順位'!D7="","",'予選ﾘｰｸﾞ順位'!D7)</f>
        <v>倉敷青陵</v>
      </c>
      <c r="G2" s="51" t="str">
        <f>IF('予選ﾘｰｸﾞ順位'!E7="","",'予選ﾘｰｸﾞ順位'!E7)</f>
        <v>高取国際</v>
      </c>
      <c r="H2" s="79" t="str">
        <f>IF('予選ﾘｰｸﾞ順位'!F7="","",'予選ﾘｰｸﾞ順位'!F7)</f>
        <v>高松西Ａ</v>
      </c>
      <c r="I2" s="52" t="str">
        <f>IF('予選ﾘｰｸﾞ順位'!G7="","",'予選ﾘｰｸﾞ順位'!G7)</f>
        <v>水島工業</v>
      </c>
      <c r="J2" s="340" t="s">
        <v>7</v>
      </c>
      <c r="K2" s="341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18" ht="39.75" customHeight="1">
      <c r="A3" s="29" t="s">
        <v>92</v>
      </c>
      <c r="B3" s="338" t="str">
        <f>IF(D2="","",D2)</f>
        <v>青谷</v>
      </c>
      <c r="C3" s="339"/>
      <c r="D3" s="30"/>
      <c r="E3" s="31"/>
      <c r="F3" s="31"/>
      <c r="G3" s="31"/>
      <c r="H3" s="70"/>
      <c r="I3" s="80"/>
      <c r="J3" s="329" t="str">
        <f aca="true" t="shared" si="0" ref="J3:J8">IF(SUM(M3:P3)=0,"/",M3+O3&amp;"/"&amp;N3+P3)</f>
        <v>/</v>
      </c>
      <c r="K3" s="330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69" t="str">
        <f aca="true" t="shared" si="6" ref="R3:R8">B3</f>
        <v>青谷</v>
      </c>
    </row>
    <row r="4" spans="1:18" s="53" customFormat="1" ht="39.75" customHeight="1">
      <c r="A4" s="37" t="s">
        <v>93</v>
      </c>
      <c r="B4" s="321" t="str">
        <f>IF(E2="","",E2)</f>
        <v>和歌山商業</v>
      </c>
      <c r="C4" s="322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80"/>
      <c r="J4" s="331" t="str">
        <f t="shared" si="0"/>
        <v>/</v>
      </c>
      <c r="K4" s="332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69" t="str">
        <f t="shared" si="6"/>
        <v>和歌山商業</v>
      </c>
    </row>
    <row r="5" spans="1:18" ht="39.75" customHeight="1">
      <c r="A5" s="37" t="s">
        <v>89</v>
      </c>
      <c r="B5" s="321" t="str">
        <f>IF(F2="","",F2)</f>
        <v>倉敷青陵</v>
      </c>
      <c r="C5" s="322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80"/>
      <c r="J5" s="331" t="str">
        <f t="shared" si="0"/>
        <v>/</v>
      </c>
      <c r="K5" s="332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69" t="str">
        <f t="shared" si="6"/>
        <v>倉敷青陵</v>
      </c>
    </row>
    <row r="6" spans="1:18" ht="39.75" customHeight="1">
      <c r="A6" s="37" t="s">
        <v>91</v>
      </c>
      <c r="B6" s="321" t="str">
        <f>IF(G2="","",G2)</f>
        <v>高取国際</v>
      </c>
      <c r="C6" s="322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80"/>
      <c r="J6" s="331" t="str">
        <f t="shared" si="0"/>
        <v>/</v>
      </c>
      <c r="K6" s="332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69" t="str">
        <f t="shared" si="6"/>
        <v>高取国際</v>
      </c>
    </row>
    <row r="7" spans="1:18" ht="39.75" customHeight="1">
      <c r="A7" s="37" t="s">
        <v>95</v>
      </c>
      <c r="B7" s="321" t="str">
        <f>IF(H2="","",H2)</f>
        <v>高松西Ａ</v>
      </c>
      <c r="C7" s="322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84"/>
      <c r="J7" s="333" t="str">
        <f t="shared" si="0"/>
        <v>/</v>
      </c>
      <c r="K7" s="334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69" t="str">
        <f t="shared" si="6"/>
        <v>高松西Ａ</v>
      </c>
    </row>
    <row r="8" spans="1:18" ht="39.75" customHeight="1" thickBot="1">
      <c r="A8" s="42" t="s">
        <v>96</v>
      </c>
      <c r="B8" s="323" t="str">
        <f>IF(I2="","",I2)</f>
        <v>水島工業</v>
      </c>
      <c r="C8" s="324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89" t="str">
        <f>IF(LEFT(I7,1)="W","L W/O",IF(LEFT(I7,1)="L","W W/O",IF(I7="-","-",RIGHT(I7,1)&amp;"-"&amp;LEFT(I7,1))))</f>
        <v>-</v>
      </c>
      <c r="I8" s="90"/>
      <c r="J8" s="359" t="str">
        <f t="shared" si="0"/>
        <v>/</v>
      </c>
      <c r="K8" s="360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69" t="str">
        <f t="shared" si="6"/>
        <v>水島工業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7" ht="39.75" customHeight="1" thickBot="1">
      <c r="A10" s="336" t="s">
        <v>49</v>
      </c>
      <c r="B10" s="337"/>
      <c r="C10" s="22" t="s">
        <v>145</v>
      </c>
      <c r="D10" s="78" t="str">
        <f>IF('予選ﾘｰｸﾞ順位'!H7="","",'予選ﾘｰｸﾞ順位'!H7)</f>
        <v>徳島商業Ｂ</v>
      </c>
      <c r="E10" s="51" t="str">
        <f>IF('予選ﾘｰｸﾞ順位'!I7="","",'予選ﾘｰｸﾞ順位'!I7)</f>
        <v>坂出</v>
      </c>
      <c r="F10" s="51" t="str">
        <f>IF('予選ﾘｰｸﾞ順位'!J7="","",'予選ﾘｰｸﾞ順位'!J7)</f>
        <v>つるぎＡ</v>
      </c>
      <c r="G10" s="51" t="str">
        <f>IF('予選ﾘｰｸﾞ順位'!K7="","",'予選ﾘｰｸﾞ順位'!K7)</f>
        <v>鳥取西</v>
      </c>
      <c r="H10" s="79" t="str">
        <f>IF('予選ﾘｰｸﾞ順位'!L7="","",'予選ﾘｰｸﾞ順位'!L7)</f>
        <v>高松商業Ｂ</v>
      </c>
      <c r="I10" s="79" t="str">
        <f>IF('予選ﾘｰｸﾞ順位'!M7="","",'予選ﾘｰｸﾞ順位'!M7)</f>
        <v>香芝</v>
      </c>
      <c r="J10" s="340" t="s">
        <v>7</v>
      </c>
      <c r="K10" s="341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</row>
    <row r="11" spans="1:18" ht="39.75" customHeight="1">
      <c r="A11" s="29" t="s">
        <v>92</v>
      </c>
      <c r="B11" s="338" t="str">
        <f>IF(D10="","",D10)</f>
        <v>徳島商業Ｂ</v>
      </c>
      <c r="C11" s="339"/>
      <c r="D11" s="30"/>
      <c r="E11" s="31"/>
      <c r="F11" s="31"/>
      <c r="G11" s="31"/>
      <c r="H11" s="70"/>
      <c r="I11" s="80"/>
      <c r="J11" s="329" t="str">
        <f aca="true" t="shared" si="7" ref="J11:J16">IF(SUM(M11:P11)=0,"/",M11+O11&amp;"/"&amp;N11+P11)</f>
        <v>/</v>
      </c>
      <c r="K11" s="330"/>
      <c r="L11" s="32">
        <f aca="true" t="shared" si="8" ref="L11:L16">IF(SUM(M11:P11)=0,"",M11*2+N11+O11*2)</f>
      </c>
      <c r="M11" s="33">
        <f aca="true" t="shared" si="9" ref="M11:M16">IF(LEFT(I11,1)="3",1,0)+IF(LEFT(H11,1)="3",1,0)+IF(LEFT(G11,1)="3",1,0)+IF(LEFT(F11,1)="3",1,0)+IF(LEFT(E11,1)="3",1,0)+IF(LEFT(D11,1)="3",1,0)</f>
        <v>0</v>
      </c>
      <c r="N11" s="34">
        <f aca="true" t="shared" si="10" ref="N11:N16">IF(RIGHT(I11,1)="3",1,0)+IF(RIGHT(H11,1)="3",1,0)+IF(RIGHT(G11,1)="3",1,0)+IF(RIGHT(F11,1)="3",1,0)+IF(RIGHT(E11,1)="3",1,0)+IF(RIGHT(D11,1)="3",1,0)</f>
        <v>0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</c>
      <c r="R11" s="69" t="str">
        <f aca="true" t="shared" si="13" ref="R11:R16">B11</f>
        <v>徳島商業Ｂ</v>
      </c>
    </row>
    <row r="12" spans="1:18" s="53" customFormat="1" ht="39.75" customHeight="1">
      <c r="A12" s="37" t="s">
        <v>93</v>
      </c>
      <c r="B12" s="321" t="str">
        <f>IF(E10="","",E10)</f>
        <v>坂出</v>
      </c>
      <c r="C12" s="322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80"/>
      <c r="J12" s="331" t="str">
        <f t="shared" si="7"/>
        <v>/</v>
      </c>
      <c r="K12" s="332"/>
      <c r="L12" s="40">
        <f t="shared" si="8"/>
      </c>
      <c r="M12" s="33">
        <f t="shared" si="9"/>
        <v>0</v>
      </c>
      <c r="N12" s="34">
        <f t="shared" si="10"/>
        <v>0</v>
      </c>
      <c r="O12" s="35">
        <f t="shared" si="11"/>
        <v>0</v>
      </c>
      <c r="P12" s="35">
        <f t="shared" si="12"/>
        <v>0</v>
      </c>
      <c r="Q12" s="41">
        <f>IF(SUM(M12:P12)=0,"",RANK(L12,L11:L16,0))</f>
      </c>
      <c r="R12" s="69" t="str">
        <f t="shared" si="13"/>
        <v>坂出</v>
      </c>
    </row>
    <row r="13" spans="1:18" ht="39.75" customHeight="1">
      <c r="A13" s="37" t="s">
        <v>89</v>
      </c>
      <c r="B13" s="321" t="str">
        <f>IF(F10="","",F10)</f>
        <v>つるぎＡ</v>
      </c>
      <c r="C13" s="322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80"/>
      <c r="J13" s="331" t="str">
        <f t="shared" si="7"/>
        <v>/</v>
      </c>
      <c r="K13" s="332"/>
      <c r="L13" s="40">
        <f t="shared" si="8"/>
      </c>
      <c r="M13" s="33">
        <f t="shared" si="9"/>
        <v>0</v>
      </c>
      <c r="N13" s="34">
        <f t="shared" si="10"/>
        <v>0</v>
      </c>
      <c r="O13" s="35">
        <f t="shared" si="11"/>
        <v>0</v>
      </c>
      <c r="P13" s="35">
        <f t="shared" si="12"/>
        <v>0</v>
      </c>
      <c r="Q13" s="41">
        <f>IF(SUM(M13:P13)=0,"",RANK(L13,L11:L16,0))</f>
      </c>
      <c r="R13" s="69" t="str">
        <f t="shared" si="13"/>
        <v>つるぎＡ</v>
      </c>
    </row>
    <row r="14" spans="1:18" ht="39.75" customHeight="1">
      <c r="A14" s="37" t="s">
        <v>91</v>
      </c>
      <c r="B14" s="321" t="str">
        <f>IF(G10="","",G10)</f>
        <v>鳥取西</v>
      </c>
      <c r="C14" s="322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80"/>
      <c r="J14" s="331" t="str">
        <f t="shared" si="7"/>
        <v>/</v>
      </c>
      <c r="K14" s="332"/>
      <c r="L14" s="40">
        <f t="shared" si="8"/>
      </c>
      <c r="M14" s="33">
        <f t="shared" si="9"/>
        <v>0</v>
      </c>
      <c r="N14" s="34">
        <f t="shared" si="10"/>
        <v>0</v>
      </c>
      <c r="O14" s="35">
        <f t="shared" si="11"/>
        <v>0</v>
      </c>
      <c r="P14" s="35">
        <f t="shared" si="12"/>
        <v>0</v>
      </c>
      <c r="Q14" s="41">
        <f>IF(SUM(M14:P14)=0,"",RANK(L14,L11:L16,0))</f>
      </c>
      <c r="R14" s="69" t="str">
        <f t="shared" si="13"/>
        <v>鳥取西</v>
      </c>
    </row>
    <row r="15" spans="1:18" ht="39.75" customHeight="1">
      <c r="A15" s="37" t="s">
        <v>95</v>
      </c>
      <c r="B15" s="325" t="str">
        <f>IF(H10="","",H10)</f>
        <v>高松商業Ｂ</v>
      </c>
      <c r="C15" s="326"/>
      <c r="D15" s="81" t="str">
        <f>IF(LEFT(H11,1)="W","L W/O",IF(LEFT(H11,1)="L","W W/O",IF(H11="-","-",RIGHT(H11,1)&amp;"-"&amp;LEFT(H11,1))))</f>
        <v>-</v>
      </c>
      <c r="E15" s="82" t="str">
        <f>IF(LEFT(H12,1)="W","L W/O",IF(LEFT(H12,1)="L","W W/O",IF(H12="-","-",RIGHT(H12,1)&amp;"-"&amp;LEFT(H12,1))))</f>
        <v>-</v>
      </c>
      <c r="F15" s="82" t="str">
        <f>IF(LEFT(H13,1)="W","L W/O",IF(LEFT(H13,1)="L","W W/O",IF(H13="-","-",RIGHT(H13,1)&amp;"-"&amp;LEFT(H13,1))))</f>
        <v>-</v>
      </c>
      <c r="G15" s="82" t="str">
        <f>IF(LEFT(H14,1)="W","L W/O",IF(LEFT(H14,1)="L","W W/O",IF(H14="-","-",RIGHT(H14,1)&amp;"-"&amp;LEFT(H14,1))))</f>
        <v>-</v>
      </c>
      <c r="H15" s="83"/>
      <c r="I15" s="84"/>
      <c r="J15" s="333" t="str">
        <f t="shared" si="7"/>
        <v>/</v>
      </c>
      <c r="K15" s="334"/>
      <c r="L15" s="85">
        <f t="shared" si="8"/>
      </c>
      <c r="M15" s="86">
        <f t="shared" si="9"/>
        <v>0</v>
      </c>
      <c r="N15" s="66">
        <f t="shared" si="10"/>
        <v>0</v>
      </c>
      <c r="O15" s="87">
        <f t="shared" si="11"/>
        <v>0</v>
      </c>
      <c r="P15" s="87">
        <f t="shared" si="12"/>
        <v>0</v>
      </c>
      <c r="Q15" s="88">
        <f>IF(SUM(M15:P15)=0,"",RANK(L15,L11:L16,0))</f>
      </c>
      <c r="R15" s="69" t="str">
        <f t="shared" si="13"/>
        <v>高松商業Ｂ</v>
      </c>
    </row>
    <row r="16" spans="1:18" ht="39.75" customHeight="1" thickBot="1">
      <c r="A16" s="42" t="s">
        <v>96</v>
      </c>
      <c r="B16" s="323" t="str">
        <f>IF(I10="","",I10)</f>
        <v>香芝</v>
      </c>
      <c r="C16" s="324"/>
      <c r="D16" s="74" t="str">
        <f>IF(LEFT(I11,1)="W","L W/O",IF(LEFT(I11,1)="L","W W/O",IF(I11="-","-",RIGHT(I11,1)&amp;"-"&amp;LEFT(I11,1))))</f>
        <v>-</v>
      </c>
      <c r="E16" s="74" t="str">
        <f>IF(LEFT(I12,1)="W","L W/O",IF(LEFT(I12,1)="L","W W/O",IF(I12="-","-",RIGHT(I12,1)&amp;"-"&amp;LEFT(I12,1))))</f>
        <v>-</v>
      </c>
      <c r="F16" s="75" t="str">
        <f>IF(LEFT(I13,1)="W","L W/O",IF(LEFT(I13,1)="L","W W/O",IF(I13="-","-",RIGHT(I13,1)&amp;"-"&amp;LEFT(I13,1))))</f>
        <v>-</v>
      </c>
      <c r="G16" s="75" t="str">
        <f>IF(LEFT(I14,1)="W","L W/O",IF(LEFT(I14,1)="L","W W/O",IF(I14="-","-",RIGHT(I14,1)&amp;"-"&amp;LEFT(I14,1))))</f>
        <v>-</v>
      </c>
      <c r="H16" s="75" t="str">
        <f>IF(LEFT(I15,1)="W","L W/O",IF(LEFT(I15,1)="L","W W/O",IF(I15="-","-",RIGHT(I15,1)&amp;"-"&amp;LEFT(I15,1))))</f>
        <v>-</v>
      </c>
      <c r="I16" s="90"/>
      <c r="J16" s="359" t="str">
        <f t="shared" si="7"/>
        <v>/</v>
      </c>
      <c r="K16" s="360"/>
      <c r="L16" s="43">
        <f t="shared" si="8"/>
      </c>
      <c r="M16" s="44">
        <f t="shared" si="9"/>
        <v>0</v>
      </c>
      <c r="N16" s="45">
        <f t="shared" si="10"/>
        <v>0</v>
      </c>
      <c r="O16" s="46">
        <f t="shared" si="11"/>
        <v>0</v>
      </c>
      <c r="P16" s="46">
        <f t="shared" si="12"/>
        <v>0</v>
      </c>
      <c r="Q16" s="47">
        <f>IF(SUM(M16:P16)=0,"",RANK(L16,L11:L16,0))</f>
      </c>
      <c r="R16" s="69" t="str">
        <f t="shared" si="13"/>
        <v>香芝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50" t="s">
        <v>14</v>
      </c>
      <c r="B18" s="351"/>
      <c r="C18" s="55" t="s">
        <v>15</v>
      </c>
      <c r="D18" s="56" t="s">
        <v>16</v>
      </c>
      <c r="E18" s="56" t="s">
        <v>17</v>
      </c>
      <c r="F18" s="56" t="s">
        <v>18</v>
      </c>
      <c r="G18" s="240" t="s">
        <v>19</v>
      </c>
      <c r="H18" s="244" t="s">
        <v>112</v>
      </c>
      <c r="I18" s="182"/>
      <c r="J18" s="383" t="s">
        <v>36</v>
      </c>
      <c r="K18" s="384"/>
      <c r="L18" s="384" t="s">
        <v>37</v>
      </c>
      <c r="M18" s="384"/>
      <c r="N18" s="384"/>
      <c r="O18" s="384"/>
      <c r="P18" s="384"/>
      <c r="Q18" s="385"/>
      <c r="R18" s="178"/>
    </row>
    <row r="19" spans="1:18" s="48" customFormat="1" ht="39.75" customHeight="1">
      <c r="A19" s="367" t="s">
        <v>149</v>
      </c>
      <c r="B19" s="368"/>
      <c r="C19" s="58" t="s">
        <v>97</v>
      </c>
      <c r="D19" s="59" t="s">
        <v>98</v>
      </c>
      <c r="E19" s="59" t="s">
        <v>99</v>
      </c>
      <c r="F19" s="59" t="s">
        <v>100</v>
      </c>
      <c r="G19" s="241" t="s">
        <v>101</v>
      </c>
      <c r="H19" s="60" t="s">
        <v>102</v>
      </c>
      <c r="I19" s="183">
        <v>1</v>
      </c>
      <c r="J19" s="352">
        <f aca="true" t="shared" si="14" ref="J19:J24">IF(ISERROR(VLOOKUP($I19,$Q$3:$R$8,2,FALSE))=TRUE,"",VLOOKUP($I19,$Q$3:$R$8,2,FALSE))</f>
      </c>
      <c r="K19" s="353"/>
      <c r="L19" s="354">
        <f aca="true" t="shared" si="15" ref="L19:L24">IF(ISERROR(VLOOKUP($I19,$Q$11:$R$16,2,FALSE))=TRUE,"",VLOOKUP($I19,$Q$11:$R$16,2,FALSE))</f>
      </c>
      <c r="M19" s="355"/>
      <c r="N19" s="355">
        <f>IF(ISERROR(VLOOKUP($I19,$Q$3:$R$8,2,FALSE))=TRUE,"",VLOOKUP($I19,$Q$3:$R$8,2,FALSE))</f>
      </c>
      <c r="O19" s="355"/>
      <c r="P19" s="355">
        <f>IF(ISERROR(VLOOKUP($I19,$Q$3:$R$8,2,FALSE))=TRUE,"",VLOOKUP($I19,$Q$3:$R$8,2,FALSE))</f>
      </c>
      <c r="Q19" s="356"/>
      <c r="R19" s="175"/>
    </row>
    <row r="20" spans="1:18" s="48" customFormat="1" ht="39.75" customHeight="1" thickBot="1">
      <c r="A20" s="369" t="s">
        <v>150</v>
      </c>
      <c r="B20" s="370"/>
      <c r="C20" s="92" t="s">
        <v>103</v>
      </c>
      <c r="D20" s="95" t="s">
        <v>104</v>
      </c>
      <c r="E20" s="93" t="s">
        <v>105</v>
      </c>
      <c r="F20" s="95" t="s">
        <v>106</v>
      </c>
      <c r="G20" s="242" t="s">
        <v>107</v>
      </c>
      <c r="H20" s="96" t="s">
        <v>108</v>
      </c>
      <c r="I20" s="185">
        <v>2</v>
      </c>
      <c r="J20" s="348">
        <f t="shared" si="14"/>
      </c>
      <c r="K20" s="349"/>
      <c r="L20" s="377">
        <f t="shared" si="15"/>
      </c>
      <c r="M20" s="378"/>
      <c r="N20" s="378">
        <f>IF(ISERROR(VLOOKUP($I20,$Q$3:$R$8,2,FALSE))=TRUE,"",VLOOKUP($I20,$Q$3:$R$8,2,FALSE))</f>
      </c>
      <c r="O20" s="378"/>
      <c r="P20" s="378">
        <f>IF(ISERROR(VLOOKUP($I20,$Q$3:$R$8,2,FALSE))=TRUE,"",VLOOKUP($I20,$Q$3:$R$8,2,FALSE))</f>
      </c>
      <c r="Q20" s="379"/>
      <c r="R20" s="175"/>
    </row>
    <row r="21" spans="1:18" s="48" customFormat="1" ht="39.75" customHeight="1" thickBot="1">
      <c r="A21" s="386" t="s">
        <v>146</v>
      </c>
      <c r="B21" s="387"/>
      <c r="C21" s="260" t="s">
        <v>115</v>
      </c>
      <c r="D21" s="261" t="s">
        <v>116</v>
      </c>
      <c r="E21" s="262" t="s">
        <v>117</v>
      </c>
      <c r="F21" s="261" t="s">
        <v>118</v>
      </c>
      <c r="G21" s="262" t="s">
        <v>119</v>
      </c>
      <c r="H21" s="261" t="s">
        <v>120</v>
      </c>
      <c r="I21" s="267">
        <v>3</v>
      </c>
      <c r="J21" s="393">
        <f t="shared" si="14"/>
      </c>
      <c r="K21" s="394"/>
      <c r="L21" s="390">
        <f t="shared" si="15"/>
      </c>
      <c r="M21" s="391"/>
      <c r="N21" s="391">
        <f>IF(ISERROR(VLOOKUP($I21,$Q$3:$R$8,2,FALSE))=TRUE,"",VLOOKUP($I21,$Q$3:$R$8,2,FALSE))</f>
      </c>
      <c r="O21" s="391"/>
      <c r="P21" s="391">
        <f>IF(ISERROR(VLOOKUP($I21,$Q$3:$R$8,2,FALSE))=TRUE,"",VLOOKUP($I21,$Q$3:$R$8,2,FALSE))</f>
      </c>
      <c r="Q21" s="392"/>
      <c r="R21" s="175"/>
    </row>
    <row r="22" spans="1:18" s="48" customFormat="1" ht="39.75" customHeight="1">
      <c r="A22" s="363" t="s">
        <v>147</v>
      </c>
      <c r="B22" s="364"/>
      <c r="C22" s="211" t="s">
        <v>97</v>
      </c>
      <c r="D22" s="245" t="s">
        <v>102</v>
      </c>
      <c r="E22" s="247" t="s">
        <v>100</v>
      </c>
      <c r="F22" s="245" t="s">
        <v>105</v>
      </c>
      <c r="G22" s="248" t="s">
        <v>107</v>
      </c>
      <c r="H22" s="246" t="s">
        <v>109</v>
      </c>
      <c r="I22" s="185">
        <v>4</v>
      </c>
      <c r="J22" s="348">
        <f t="shared" si="14"/>
      </c>
      <c r="K22" s="349"/>
      <c r="L22" s="377">
        <f t="shared" si="15"/>
      </c>
      <c r="M22" s="378"/>
      <c r="N22" s="378">
        <f>IF(ISERROR(VLOOKUP($I22,$Q$3:$R$8,2,FALSE))=TRUE,"",VLOOKUP($I22,$Q$3:$R$8,2,FALSE))</f>
      </c>
      <c r="O22" s="378"/>
      <c r="P22" s="378">
        <f>IF(ISERROR(VLOOKUP($I22,$Q$3:$R$8,2,FALSE))=TRUE,"",VLOOKUP($I22,$Q$3:$R$8,2,FALSE))</f>
      </c>
      <c r="Q22" s="379"/>
      <c r="R22" s="175"/>
    </row>
    <row r="23" spans="1:17" s="48" customFormat="1" ht="39.75" customHeight="1" thickBot="1">
      <c r="A23" s="365" t="s">
        <v>148</v>
      </c>
      <c r="B23" s="366"/>
      <c r="C23" s="62" t="s">
        <v>103</v>
      </c>
      <c r="D23" s="63" t="s">
        <v>104</v>
      </c>
      <c r="E23" s="63" t="s">
        <v>106</v>
      </c>
      <c r="F23" s="63" t="s">
        <v>110</v>
      </c>
      <c r="G23" s="243" t="s">
        <v>111</v>
      </c>
      <c r="H23" s="64" t="s">
        <v>108</v>
      </c>
      <c r="I23" s="268">
        <v>5</v>
      </c>
      <c r="J23" s="388">
        <f t="shared" si="14"/>
      </c>
      <c r="K23" s="389"/>
      <c r="L23" s="390">
        <f t="shared" si="15"/>
      </c>
      <c r="M23" s="391"/>
      <c r="N23" s="391">
        <f>IF(ISERROR(VLOOKUP($I23,$Q$3:$R$8,2,FALSE))=TRUE,"",VLOOKUP($I23,$Q$3:$R$8,2,FALSE))</f>
      </c>
      <c r="O23" s="391"/>
      <c r="P23" s="391">
        <f>IF(ISERROR(VLOOKUP($I23,$Q$3:$R$8,2,FALSE))=TRUE,"",VLOOKUP($I23,$Q$3:$R$8,2,FALSE))</f>
      </c>
      <c r="Q23" s="392"/>
    </row>
    <row r="24" spans="2:17" s="48" customFormat="1" ht="39.75" customHeight="1" thickBot="1">
      <c r="B24" s="345"/>
      <c r="C24" s="345"/>
      <c r="D24" s="98"/>
      <c r="E24" s="98"/>
      <c r="F24" s="98"/>
      <c r="G24" s="98"/>
      <c r="H24" s="206"/>
      <c r="I24" s="187">
        <v>6</v>
      </c>
      <c r="J24" s="346">
        <f t="shared" si="14"/>
      </c>
      <c r="K24" s="347"/>
      <c r="L24" s="347">
        <f t="shared" si="15"/>
      </c>
      <c r="M24" s="357"/>
      <c r="N24" s="357"/>
      <c r="O24" s="357"/>
      <c r="P24" s="357"/>
      <c r="Q24" s="358"/>
    </row>
    <row r="25" spans="1:20" ht="39.75" customHeight="1">
      <c r="A25" s="61"/>
      <c r="B25" s="345"/>
      <c r="C25" s="345"/>
      <c r="D25" s="98"/>
      <c r="E25" s="98"/>
      <c r="F25" s="98"/>
      <c r="G25" s="98"/>
      <c r="H25" s="98"/>
      <c r="I25" s="173"/>
      <c r="J25" s="342"/>
      <c r="K25" s="342"/>
      <c r="L25" s="342"/>
      <c r="M25" s="342"/>
      <c r="N25" s="342"/>
      <c r="O25" s="342"/>
      <c r="P25" s="342"/>
      <c r="Q25" s="342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A22:B22"/>
    <mergeCell ref="A23:B23"/>
    <mergeCell ref="J10:K10"/>
    <mergeCell ref="J11:K11"/>
    <mergeCell ref="J12:K12"/>
    <mergeCell ref="J13:K13"/>
    <mergeCell ref="J14:K14"/>
    <mergeCell ref="J15:K15"/>
    <mergeCell ref="A10:B10"/>
    <mergeCell ref="B12:C12"/>
    <mergeCell ref="L22:Q22"/>
    <mergeCell ref="L18:Q18"/>
    <mergeCell ref="J19:K19"/>
    <mergeCell ref="L19:Q19"/>
    <mergeCell ref="J20:K20"/>
    <mergeCell ref="L20:Q20"/>
    <mergeCell ref="J18:K18"/>
    <mergeCell ref="J21:K21"/>
    <mergeCell ref="L21:Q21"/>
    <mergeCell ref="L25:Q25"/>
    <mergeCell ref="J23:K23"/>
    <mergeCell ref="B24:C24"/>
    <mergeCell ref="J24:K24"/>
    <mergeCell ref="L24:Q24"/>
    <mergeCell ref="L23:Q23"/>
    <mergeCell ref="B25:C25"/>
    <mergeCell ref="J25:K25"/>
    <mergeCell ref="B13:C13"/>
    <mergeCell ref="B14:C14"/>
    <mergeCell ref="J22:K22"/>
    <mergeCell ref="J16:K16"/>
    <mergeCell ref="B16:C16"/>
    <mergeCell ref="B15:C15"/>
    <mergeCell ref="A18:B18"/>
    <mergeCell ref="A19:B19"/>
    <mergeCell ref="A20:B20"/>
    <mergeCell ref="A21:B21"/>
    <mergeCell ref="J8:K8"/>
    <mergeCell ref="B5:C5"/>
    <mergeCell ref="B6:C6"/>
    <mergeCell ref="B11:C11"/>
    <mergeCell ref="B8:C8"/>
    <mergeCell ref="B3:C3"/>
    <mergeCell ref="B4:C4"/>
    <mergeCell ref="J3:K3"/>
    <mergeCell ref="J4:K4"/>
    <mergeCell ref="J5:K5"/>
    <mergeCell ref="A1:B1"/>
    <mergeCell ref="C1:D1"/>
    <mergeCell ref="A2:B2"/>
    <mergeCell ref="B7:C7"/>
    <mergeCell ref="J6:K6"/>
    <mergeCell ref="J7:K7"/>
    <mergeCell ref="J2:K2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G5 H4:H6 I4:I7 H12:H14 F12:G12 G13 E11:I11 I12: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2" r:id="rId2"/>
  <headerFooter alignWithMargins="0">
    <oddFooter>&amp;C&amp;"ＭＳ 明朝,標準"－18－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7"/>
  <sheetViews>
    <sheetView view="pageBreakPreview" zoomScale="60" workbookViewId="0" topLeftCell="A1">
      <selection activeCell="J7" sqref="J7:K7"/>
    </sheetView>
  </sheetViews>
  <sheetFormatPr defaultColWidth="9.00390625" defaultRowHeight="39.75" customHeight="1"/>
  <cols>
    <col min="1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1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35" t="s">
        <v>1</v>
      </c>
      <c r="B1" s="335"/>
      <c r="C1" s="335" t="s">
        <v>5</v>
      </c>
      <c r="D1" s="335"/>
      <c r="E1" s="19" t="s">
        <v>23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36" t="s">
        <v>48</v>
      </c>
      <c r="B2" s="337"/>
      <c r="C2" s="22" t="s">
        <v>158</v>
      </c>
      <c r="D2" s="78" t="str">
        <f>IF('予選ﾘｰｸﾞ順位'!B8="","",'予選ﾘｰｸﾞ順位'!B8)</f>
        <v>帝塚山</v>
      </c>
      <c r="E2" s="51" t="str">
        <f>IF('予選ﾘｰｸﾞ順位'!C8="","",'予選ﾘｰｸﾞ順位'!C8)</f>
        <v>佐賀商業Ｂ</v>
      </c>
      <c r="F2" s="51" t="str">
        <f>IF('予選ﾘｰｸﾞ順位'!D8="","",'予選ﾘｰｸﾞ順位'!D8)</f>
        <v>富岡西</v>
      </c>
      <c r="G2" s="51" t="str">
        <f>IF('予選ﾘｰｸﾞ順位'!E8="","",'予選ﾘｰｸﾞ順位'!E8)</f>
        <v>柳井商工</v>
      </c>
      <c r="H2" s="79" t="str">
        <f>IF('予選ﾘｰｸﾞ順位'!F8="","",'予選ﾘｰｸﾞ順位'!F8)</f>
        <v>岡山理大付属</v>
      </c>
      <c r="I2" s="52" t="str">
        <f>IF('予選ﾘｰｸﾞ順位'!G8="","",'予選ﾘｰｸﾞ順位'!G8)</f>
        <v>高田</v>
      </c>
      <c r="J2" s="340" t="s">
        <v>7</v>
      </c>
      <c r="K2" s="341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18" ht="39.75" customHeight="1">
      <c r="A3" s="29" t="s">
        <v>92</v>
      </c>
      <c r="B3" s="338" t="str">
        <f>IF(D2="","",D2)</f>
        <v>帝塚山</v>
      </c>
      <c r="C3" s="339"/>
      <c r="D3" s="30"/>
      <c r="E3" s="31"/>
      <c r="F3" s="31"/>
      <c r="G3" s="31"/>
      <c r="H3" s="70"/>
      <c r="I3" s="80"/>
      <c r="J3" s="329" t="str">
        <f aca="true" t="shared" si="0" ref="J3:J8">IF(SUM(M3:P3)=0,"/",M3+O3&amp;"/"&amp;N3+P3)</f>
        <v>/</v>
      </c>
      <c r="K3" s="330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69" t="str">
        <f aca="true" t="shared" si="6" ref="R3:R8">B3</f>
        <v>帝塚山</v>
      </c>
    </row>
    <row r="4" spans="1:18" s="53" customFormat="1" ht="39.75" customHeight="1">
      <c r="A4" s="37" t="s">
        <v>93</v>
      </c>
      <c r="B4" s="321" t="str">
        <f>IF(E2="","",E2)</f>
        <v>佐賀商業Ｂ</v>
      </c>
      <c r="C4" s="322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80"/>
      <c r="J4" s="331" t="str">
        <f t="shared" si="0"/>
        <v>/</v>
      </c>
      <c r="K4" s="332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69" t="str">
        <f t="shared" si="6"/>
        <v>佐賀商業Ｂ</v>
      </c>
    </row>
    <row r="5" spans="1:18" ht="39.75" customHeight="1">
      <c r="A5" s="37" t="s">
        <v>89</v>
      </c>
      <c r="B5" s="321" t="str">
        <f>IF(F2="","",F2)</f>
        <v>富岡西</v>
      </c>
      <c r="C5" s="322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80"/>
      <c r="J5" s="331" t="str">
        <f t="shared" si="0"/>
        <v>/</v>
      </c>
      <c r="K5" s="332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69" t="str">
        <f t="shared" si="6"/>
        <v>富岡西</v>
      </c>
    </row>
    <row r="6" spans="1:18" ht="39.75" customHeight="1">
      <c r="A6" s="37" t="s">
        <v>91</v>
      </c>
      <c r="B6" s="321" t="str">
        <f>IF(G2="","",G2)</f>
        <v>柳井商工</v>
      </c>
      <c r="C6" s="322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80"/>
      <c r="J6" s="331" t="str">
        <f t="shared" si="0"/>
        <v>/</v>
      </c>
      <c r="K6" s="332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69" t="str">
        <f t="shared" si="6"/>
        <v>柳井商工</v>
      </c>
    </row>
    <row r="7" spans="1:18" ht="39.75" customHeight="1">
      <c r="A7" s="37" t="s">
        <v>95</v>
      </c>
      <c r="B7" s="321" t="str">
        <f>IF(H2="","",H2)</f>
        <v>岡山理大付属</v>
      </c>
      <c r="C7" s="322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84"/>
      <c r="J7" s="333" t="str">
        <f t="shared" si="0"/>
        <v>/</v>
      </c>
      <c r="K7" s="334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69" t="str">
        <f t="shared" si="6"/>
        <v>岡山理大付属</v>
      </c>
    </row>
    <row r="8" spans="1:18" ht="39.75" customHeight="1" thickBot="1">
      <c r="A8" s="42" t="s">
        <v>96</v>
      </c>
      <c r="B8" s="323" t="str">
        <f>IF(I2="","",I2)</f>
        <v>高田</v>
      </c>
      <c r="C8" s="324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89" t="str">
        <f>IF(LEFT(I7,1)="W","L W/O",IF(LEFT(I7,1)="L","W W/O",IF(I7="-","-",RIGHT(I7,1)&amp;"-"&amp;LEFT(I7,1))))</f>
        <v>-</v>
      </c>
      <c r="I8" s="90"/>
      <c r="J8" s="359" t="str">
        <f t="shared" si="0"/>
        <v>/</v>
      </c>
      <c r="K8" s="360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69" t="str">
        <f t="shared" si="6"/>
        <v>高田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7" ht="39.75" customHeight="1" thickBot="1">
      <c r="A10" s="336" t="s">
        <v>47</v>
      </c>
      <c r="B10" s="337"/>
      <c r="C10" s="22" t="s">
        <v>159</v>
      </c>
      <c r="D10" s="78" t="str">
        <f>IF('予選ﾘｰｸﾞ順位'!H8="","",'予選ﾘｰｸﾞ順位'!H8)</f>
        <v>高田商業</v>
      </c>
      <c r="E10" s="51" t="str">
        <f>IF('予選ﾘｰｸﾞ順位'!I8="","",'予選ﾘｰｸﾞ順位'!I8)</f>
        <v>呉青山</v>
      </c>
      <c r="F10" s="51" t="str">
        <f>IF('予選ﾘｰｸﾞ順位'!J8="","",'予選ﾘｰｸﾞ順位'!J8)</f>
        <v>津山高専</v>
      </c>
      <c r="G10" s="51" t="str">
        <f>IF('予選ﾘｰｸﾞ順位'!K8="","",'予選ﾘｰｸﾞ順位'!K8)</f>
        <v>観音寺総合</v>
      </c>
      <c r="H10" s="79" t="str">
        <f>IF('予選ﾘｰｸﾞ順位'!L8="","",'予選ﾘｰｸﾞ順位'!L8)</f>
        <v>洛東Ｂ</v>
      </c>
      <c r="I10" s="79" t="str">
        <f>IF('予選ﾘｰｸﾞ順位'!M8="","",'予選ﾘｰｸﾞ順位'!M8)</f>
        <v>三木</v>
      </c>
      <c r="J10" s="340" t="s">
        <v>7</v>
      </c>
      <c r="K10" s="341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</row>
    <row r="11" spans="1:18" ht="39.75" customHeight="1">
      <c r="A11" s="29" t="s">
        <v>92</v>
      </c>
      <c r="B11" s="338" t="str">
        <f>IF(D10="","",D10)</f>
        <v>高田商業</v>
      </c>
      <c r="C11" s="339"/>
      <c r="D11" s="30"/>
      <c r="E11" s="31"/>
      <c r="F11" s="31"/>
      <c r="G11" s="31"/>
      <c r="H11" s="70"/>
      <c r="I11" s="80"/>
      <c r="J11" s="329" t="str">
        <f aca="true" t="shared" si="7" ref="J11:J16">IF(SUM(M11:P11)=0,"/",M11+O11&amp;"/"&amp;N11+P11)</f>
        <v>/</v>
      </c>
      <c r="K11" s="330"/>
      <c r="L11" s="32">
        <f aca="true" t="shared" si="8" ref="L11:L16">IF(SUM(M11:P11)=0,"",M11*2+N11+O11*2)</f>
      </c>
      <c r="M11" s="33">
        <f aca="true" t="shared" si="9" ref="M11:M16">IF(LEFT(I11,1)="3",1,0)+IF(LEFT(H11,1)="3",1,0)+IF(LEFT(G11,1)="3",1,0)+IF(LEFT(F11,1)="3",1,0)+IF(LEFT(E11,1)="3",1,0)+IF(LEFT(D11,1)="3",1,0)</f>
        <v>0</v>
      </c>
      <c r="N11" s="34">
        <f aca="true" t="shared" si="10" ref="N11:N16">IF(RIGHT(I11,1)="3",1,0)+IF(RIGHT(H11,1)="3",1,0)+IF(RIGHT(G11,1)="3",1,0)+IF(RIGHT(F11,1)="3",1,0)+IF(RIGHT(E11,1)="3",1,0)+IF(RIGHT(D11,1)="3",1,0)</f>
        <v>0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</c>
      <c r="R11" s="69" t="str">
        <f aca="true" t="shared" si="13" ref="R11:R16">B11</f>
        <v>高田商業</v>
      </c>
    </row>
    <row r="12" spans="1:18" s="53" customFormat="1" ht="39.75" customHeight="1">
      <c r="A12" s="37" t="s">
        <v>93</v>
      </c>
      <c r="B12" s="321" t="str">
        <f>IF(E10="","",E10)</f>
        <v>呉青山</v>
      </c>
      <c r="C12" s="322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80"/>
      <c r="J12" s="331" t="str">
        <f t="shared" si="7"/>
        <v>/</v>
      </c>
      <c r="K12" s="332"/>
      <c r="L12" s="40">
        <f t="shared" si="8"/>
      </c>
      <c r="M12" s="33">
        <f t="shared" si="9"/>
        <v>0</v>
      </c>
      <c r="N12" s="34">
        <f t="shared" si="10"/>
        <v>0</v>
      </c>
      <c r="O12" s="35">
        <f t="shared" si="11"/>
        <v>0</v>
      </c>
      <c r="P12" s="35">
        <f t="shared" si="12"/>
        <v>0</v>
      </c>
      <c r="Q12" s="41">
        <f>IF(SUM(M12:P12)=0,"",RANK(L12,L11:L16,0))</f>
      </c>
      <c r="R12" s="69" t="str">
        <f t="shared" si="13"/>
        <v>呉青山</v>
      </c>
    </row>
    <row r="13" spans="1:18" ht="39.75" customHeight="1">
      <c r="A13" s="37" t="s">
        <v>89</v>
      </c>
      <c r="B13" s="321" t="str">
        <f>IF(F10="","",F10)</f>
        <v>津山高専</v>
      </c>
      <c r="C13" s="322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80"/>
      <c r="J13" s="331" t="str">
        <f t="shared" si="7"/>
        <v>/</v>
      </c>
      <c r="K13" s="332"/>
      <c r="L13" s="40">
        <f t="shared" si="8"/>
      </c>
      <c r="M13" s="33">
        <f t="shared" si="9"/>
        <v>0</v>
      </c>
      <c r="N13" s="34">
        <f t="shared" si="10"/>
        <v>0</v>
      </c>
      <c r="O13" s="35">
        <f t="shared" si="11"/>
        <v>0</v>
      </c>
      <c r="P13" s="35">
        <f t="shared" si="12"/>
        <v>0</v>
      </c>
      <c r="Q13" s="41">
        <f>IF(SUM(M13:P13)=0,"",RANK(L13,L11:L16,0))</f>
      </c>
      <c r="R13" s="69" t="str">
        <f t="shared" si="13"/>
        <v>津山高専</v>
      </c>
    </row>
    <row r="14" spans="1:18" ht="39.75" customHeight="1">
      <c r="A14" s="37" t="s">
        <v>91</v>
      </c>
      <c r="B14" s="321" t="str">
        <f>IF(G10="","",G10)</f>
        <v>観音寺総合</v>
      </c>
      <c r="C14" s="322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80"/>
      <c r="J14" s="331" t="str">
        <f t="shared" si="7"/>
        <v>/</v>
      </c>
      <c r="K14" s="332"/>
      <c r="L14" s="40">
        <f t="shared" si="8"/>
      </c>
      <c r="M14" s="33">
        <f t="shared" si="9"/>
        <v>0</v>
      </c>
      <c r="N14" s="34">
        <f t="shared" si="10"/>
        <v>0</v>
      </c>
      <c r="O14" s="35">
        <f t="shared" si="11"/>
        <v>0</v>
      </c>
      <c r="P14" s="35">
        <f t="shared" si="12"/>
        <v>0</v>
      </c>
      <c r="Q14" s="41">
        <f>IF(SUM(M14:P14)=0,"",RANK(L14,L11:L16,0))</f>
      </c>
      <c r="R14" s="69" t="str">
        <f t="shared" si="13"/>
        <v>観音寺総合</v>
      </c>
    </row>
    <row r="15" spans="1:18" ht="39.75" customHeight="1">
      <c r="A15" s="37" t="s">
        <v>95</v>
      </c>
      <c r="B15" s="325" t="str">
        <f>IF(H10="","",H10)</f>
        <v>洛東Ｂ</v>
      </c>
      <c r="C15" s="326"/>
      <c r="D15" s="81" t="str">
        <f>IF(LEFT(H11,1)="W","L W/O",IF(LEFT(H11,1)="L","W W/O",IF(H11="-","-",RIGHT(H11,1)&amp;"-"&amp;LEFT(H11,1))))</f>
        <v>-</v>
      </c>
      <c r="E15" s="82" t="str">
        <f>IF(LEFT(H12,1)="W","L W/O",IF(LEFT(H12,1)="L","W W/O",IF(H12="-","-",RIGHT(H12,1)&amp;"-"&amp;LEFT(H12,1))))</f>
        <v>-</v>
      </c>
      <c r="F15" s="82" t="str">
        <f>IF(LEFT(H13,1)="W","L W/O",IF(LEFT(H13,1)="L","W W/O",IF(H13="-","-",RIGHT(H13,1)&amp;"-"&amp;LEFT(H13,1))))</f>
        <v>-</v>
      </c>
      <c r="G15" s="82" t="str">
        <f>IF(LEFT(H14,1)="W","L W/O",IF(LEFT(H14,1)="L","W W/O",IF(H14="-","-",RIGHT(H14,1)&amp;"-"&amp;LEFT(H14,1))))</f>
        <v>-</v>
      </c>
      <c r="H15" s="83"/>
      <c r="I15" s="84"/>
      <c r="J15" s="333" t="str">
        <f t="shared" si="7"/>
        <v>/</v>
      </c>
      <c r="K15" s="334"/>
      <c r="L15" s="85">
        <f t="shared" si="8"/>
      </c>
      <c r="M15" s="86">
        <f t="shared" si="9"/>
        <v>0</v>
      </c>
      <c r="N15" s="66">
        <f t="shared" si="10"/>
        <v>0</v>
      </c>
      <c r="O15" s="87">
        <f t="shared" si="11"/>
        <v>0</v>
      </c>
      <c r="P15" s="87">
        <f t="shared" si="12"/>
        <v>0</v>
      </c>
      <c r="Q15" s="88">
        <f>IF(SUM(M15:P15)=0,"",RANK(L15,L11:L16,0))</f>
      </c>
      <c r="R15" s="69" t="str">
        <f t="shared" si="13"/>
        <v>洛東Ｂ</v>
      </c>
    </row>
    <row r="16" spans="1:18" ht="39.75" customHeight="1" thickBot="1">
      <c r="A16" s="42" t="s">
        <v>96</v>
      </c>
      <c r="B16" s="323" t="str">
        <f>IF(I10="","",I10)</f>
        <v>三木</v>
      </c>
      <c r="C16" s="324"/>
      <c r="D16" s="74" t="str">
        <f>IF(LEFT(I11,1)="W","L W/O",IF(LEFT(I11,1)="L","W W/O",IF(I11="-","-",RIGHT(I11,1)&amp;"-"&amp;LEFT(I11,1))))</f>
        <v>-</v>
      </c>
      <c r="E16" s="74" t="str">
        <f>IF(LEFT(I12,1)="W","L W/O",IF(LEFT(I12,1)="L","W W/O",IF(I12="-","-",RIGHT(I12,1)&amp;"-"&amp;LEFT(I12,1))))</f>
        <v>-</v>
      </c>
      <c r="F16" s="75" t="str">
        <f>IF(LEFT(I13,1)="W","L W/O",IF(LEFT(I13,1)="L","W W/O",IF(I13="-","-",RIGHT(I13,1)&amp;"-"&amp;LEFT(I13,1))))</f>
        <v>-</v>
      </c>
      <c r="G16" s="75" t="str">
        <f>IF(LEFT(I14,1)="W","L W/O",IF(LEFT(I14,1)="L","W W/O",IF(I14="-","-",RIGHT(I14,1)&amp;"-"&amp;LEFT(I14,1))))</f>
        <v>-</v>
      </c>
      <c r="H16" s="75" t="str">
        <f>IF(LEFT(I15,1)="W","L W/O",IF(LEFT(I15,1)="L","W W/O",IF(I15="-","-",RIGHT(I15,1)&amp;"-"&amp;LEFT(I15,1))))</f>
        <v>-</v>
      </c>
      <c r="I16" s="90"/>
      <c r="J16" s="359" t="str">
        <f t="shared" si="7"/>
        <v>/</v>
      </c>
      <c r="K16" s="360"/>
      <c r="L16" s="43">
        <f t="shared" si="8"/>
      </c>
      <c r="M16" s="44">
        <f t="shared" si="9"/>
        <v>0</v>
      </c>
      <c r="N16" s="45">
        <f t="shared" si="10"/>
        <v>0</v>
      </c>
      <c r="O16" s="46">
        <f t="shared" si="11"/>
        <v>0</v>
      </c>
      <c r="P16" s="46">
        <f t="shared" si="12"/>
        <v>0</v>
      </c>
      <c r="Q16" s="47">
        <f>IF(SUM(M16:P16)=0,"",RANK(L16,L11:L16,0))</f>
      </c>
      <c r="R16" s="69" t="str">
        <f t="shared" si="13"/>
        <v>三木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50" t="s">
        <v>14</v>
      </c>
      <c r="B18" s="351"/>
      <c r="C18" s="55" t="s">
        <v>15</v>
      </c>
      <c r="D18" s="56" t="s">
        <v>16</v>
      </c>
      <c r="E18" s="56" t="s">
        <v>17</v>
      </c>
      <c r="F18" s="56" t="s">
        <v>18</v>
      </c>
      <c r="G18" s="240" t="s">
        <v>19</v>
      </c>
      <c r="H18" s="244" t="s">
        <v>112</v>
      </c>
      <c r="I18" s="182"/>
      <c r="J18" s="383" t="s">
        <v>36</v>
      </c>
      <c r="K18" s="384"/>
      <c r="L18" s="384" t="s">
        <v>37</v>
      </c>
      <c r="M18" s="384"/>
      <c r="N18" s="384"/>
      <c r="O18" s="384"/>
      <c r="P18" s="384"/>
      <c r="Q18" s="385"/>
      <c r="R18" s="178"/>
    </row>
    <row r="19" spans="1:18" s="48" customFormat="1" ht="39.75" customHeight="1">
      <c r="A19" s="367" t="s">
        <v>160</v>
      </c>
      <c r="B19" s="368"/>
      <c r="C19" s="58" t="s">
        <v>97</v>
      </c>
      <c r="D19" s="59" t="s">
        <v>98</v>
      </c>
      <c r="E19" s="59" t="s">
        <v>99</v>
      </c>
      <c r="F19" s="59" t="s">
        <v>100</v>
      </c>
      <c r="G19" s="241" t="s">
        <v>101</v>
      </c>
      <c r="H19" s="60" t="s">
        <v>102</v>
      </c>
      <c r="I19" s="183">
        <v>1</v>
      </c>
      <c r="J19" s="352">
        <f aca="true" t="shared" si="14" ref="J19:J24">IF(ISERROR(VLOOKUP($I19,$Q$3:$R$8,2,FALSE))=TRUE,"",VLOOKUP($I19,$Q$3:$R$8,2,FALSE))</f>
      </c>
      <c r="K19" s="353"/>
      <c r="L19" s="354">
        <f aca="true" t="shared" si="15" ref="L19:L24">IF(ISERROR(VLOOKUP($I19,$Q$11:$R$16,2,FALSE))=TRUE,"",VLOOKUP($I19,$Q$11:$R$16,2,FALSE))</f>
      </c>
      <c r="M19" s="355"/>
      <c r="N19" s="355">
        <f>IF(ISERROR(VLOOKUP($I19,$Q$3:$R$8,2,FALSE))=TRUE,"",VLOOKUP($I19,$Q$3:$R$8,2,FALSE))</f>
      </c>
      <c r="O19" s="355"/>
      <c r="P19" s="355">
        <f>IF(ISERROR(VLOOKUP($I19,$Q$3:$R$8,2,FALSE))=TRUE,"",VLOOKUP($I19,$Q$3:$R$8,2,FALSE))</f>
      </c>
      <c r="Q19" s="356"/>
      <c r="R19" s="175"/>
    </row>
    <row r="20" spans="1:18" s="48" customFormat="1" ht="39.75" customHeight="1" thickBot="1">
      <c r="A20" s="369" t="s">
        <v>161</v>
      </c>
      <c r="B20" s="370"/>
      <c r="C20" s="92" t="s">
        <v>103</v>
      </c>
      <c r="D20" s="95" t="s">
        <v>104</v>
      </c>
      <c r="E20" s="93" t="s">
        <v>105</v>
      </c>
      <c r="F20" s="95" t="s">
        <v>106</v>
      </c>
      <c r="G20" s="242" t="s">
        <v>107</v>
      </c>
      <c r="H20" s="96" t="s">
        <v>108</v>
      </c>
      <c r="I20" s="185">
        <v>2</v>
      </c>
      <c r="J20" s="348">
        <f t="shared" si="14"/>
      </c>
      <c r="K20" s="349"/>
      <c r="L20" s="377">
        <f t="shared" si="15"/>
      </c>
      <c r="M20" s="378"/>
      <c r="N20" s="378">
        <f>IF(ISERROR(VLOOKUP($I20,$Q$3:$R$8,2,FALSE))=TRUE,"",VLOOKUP($I20,$Q$3:$R$8,2,FALSE))</f>
      </c>
      <c r="O20" s="378"/>
      <c r="P20" s="378">
        <f>IF(ISERROR(VLOOKUP($I20,$Q$3:$R$8,2,FALSE))=TRUE,"",VLOOKUP($I20,$Q$3:$R$8,2,FALSE))</f>
      </c>
      <c r="Q20" s="379"/>
      <c r="R20" s="175"/>
    </row>
    <row r="21" spans="1:18" s="48" customFormat="1" ht="39.75" customHeight="1" thickBot="1">
      <c r="A21" s="386" t="s">
        <v>162</v>
      </c>
      <c r="B21" s="387"/>
      <c r="C21" s="260" t="s">
        <v>115</v>
      </c>
      <c r="D21" s="261" t="s">
        <v>116</v>
      </c>
      <c r="E21" s="262" t="s">
        <v>117</v>
      </c>
      <c r="F21" s="261" t="s">
        <v>118</v>
      </c>
      <c r="G21" s="262" t="s">
        <v>119</v>
      </c>
      <c r="H21" s="261" t="s">
        <v>120</v>
      </c>
      <c r="I21" s="267">
        <v>3</v>
      </c>
      <c r="J21" s="393">
        <f t="shared" si="14"/>
      </c>
      <c r="K21" s="394"/>
      <c r="L21" s="390">
        <f t="shared" si="15"/>
      </c>
      <c r="M21" s="391"/>
      <c r="N21" s="391">
        <f>IF(ISERROR(VLOOKUP($I21,$Q$3:$R$8,2,FALSE))=TRUE,"",VLOOKUP($I21,$Q$3:$R$8,2,FALSE))</f>
      </c>
      <c r="O21" s="391"/>
      <c r="P21" s="391">
        <f>IF(ISERROR(VLOOKUP($I21,$Q$3:$R$8,2,FALSE))=TRUE,"",VLOOKUP($I21,$Q$3:$R$8,2,FALSE))</f>
      </c>
      <c r="Q21" s="392"/>
      <c r="R21" s="175"/>
    </row>
    <row r="22" spans="1:18" s="48" customFormat="1" ht="39.75" customHeight="1">
      <c r="A22" s="363" t="s">
        <v>163</v>
      </c>
      <c r="B22" s="364"/>
      <c r="C22" s="211" t="s">
        <v>97</v>
      </c>
      <c r="D22" s="245" t="s">
        <v>102</v>
      </c>
      <c r="E22" s="247" t="s">
        <v>100</v>
      </c>
      <c r="F22" s="245" t="s">
        <v>105</v>
      </c>
      <c r="G22" s="248" t="s">
        <v>107</v>
      </c>
      <c r="H22" s="246" t="s">
        <v>109</v>
      </c>
      <c r="I22" s="185">
        <v>4</v>
      </c>
      <c r="J22" s="348">
        <f t="shared" si="14"/>
      </c>
      <c r="K22" s="349"/>
      <c r="L22" s="377">
        <f t="shared" si="15"/>
      </c>
      <c r="M22" s="378"/>
      <c r="N22" s="378">
        <f>IF(ISERROR(VLOOKUP($I22,$Q$3:$R$8,2,FALSE))=TRUE,"",VLOOKUP($I22,$Q$3:$R$8,2,FALSE))</f>
      </c>
      <c r="O22" s="378"/>
      <c r="P22" s="378">
        <f>IF(ISERROR(VLOOKUP($I22,$Q$3:$R$8,2,FALSE))=TRUE,"",VLOOKUP($I22,$Q$3:$R$8,2,FALSE))</f>
      </c>
      <c r="Q22" s="379"/>
      <c r="R22" s="175"/>
    </row>
    <row r="23" spans="1:17" s="48" customFormat="1" ht="39.75" customHeight="1" thickBot="1">
      <c r="A23" s="365" t="s">
        <v>164</v>
      </c>
      <c r="B23" s="366"/>
      <c r="C23" s="62" t="s">
        <v>103</v>
      </c>
      <c r="D23" s="63" t="s">
        <v>104</v>
      </c>
      <c r="E23" s="63" t="s">
        <v>106</v>
      </c>
      <c r="F23" s="63" t="s">
        <v>110</v>
      </c>
      <c r="G23" s="243" t="s">
        <v>111</v>
      </c>
      <c r="H23" s="64" t="s">
        <v>108</v>
      </c>
      <c r="I23" s="268">
        <v>5</v>
      </c>
      <c r="J23" s="388">
        <f t="shared" si="14"/>
      </c>
      <c r="K23" s="389"/>
      <c r="L23" s="390">
        <f t="shared" si="15"/>
      </c>
      <c r="M23" s="391"/>
      <c r="N23" s="391">
        <f>IF(ISERROR(VLOOKUP($I23,$Q$3:$R$8,2,FALSE))=TRUE,"",VLOOKUP($I23,$Q$3:$R$8,2,FALSE))</f>
      </c>
      <c r="O23" s="391"/>
      <c r="P23" s="391">
        <f>IF(ISERROR(VLOOKUP($I23,$Q$3:$R$8,2,FALSE))=TRUE,"",VLOOKUP($I23,$Q$3:$R$8,2,FALSE))</f>
      </c>
      <c r="Q23" s="392"/>
    </row>
    <row r="24" spans="2:17" s="48" customFormat="1" ht="39.75" customHeight="1" thickBot="1">
      <c r="B24" s="345"/>
      <c r="C24" s="345"/>
      <c r="D24" s="98"/>
      <c r="E24" s="98"/>
      <c r="F24" s="98"/>
      <c r="G24" s="98"/>
      <c r="H24" s="206"/>
      <c r="I24" s="187">
        <v>6</v>
      </c>
      <c r="J24" s="346">
        <f t="shared" si="14"/>
      </c>
      <c r="K24" s="347"/>
      <c r="L24" s="347">
        <f t="shared" si="15"/>
      </c>
      <c r="M24" s="357"/>
      <c r="N24" s="357"/>
      <c r="O24" s="357"/>
      <c r="P24" s="357"/>
      <c r="Q24" s="358"/>
    </row>
    <row r="25" spans="1:20" ht="39.75" customHeight="1">
      <c r="A25" s="61"/>
      <c r="B25" s="345"/>
      <c r="C25" s="345"/>
      <c r="D25" s="98"/>
      <c r="E25" s="98"/>
      <c r="F25" s="98"/>
      <c r="G25" s="98"/>
      <c r="H25" s="98"/>
      <c r="I25" s="173"/>
      <c r="J25" s="342"/>
      <c r="K25" s="342"/>
      <c r="L25" s="342"/>
      <c r="M25" s="342"/>
      <c r="N25" s="342"/>
      <c r="O25" s="342"/>
      <c r="P25" s="342"/>
      <c r="Q25" s="342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J12:K12"/>
    <mergeCell ref="J13:K13"/>
    <mergeCell ref="J14:K14"/>
    <mergeCell ref="J15:K15"/>
    <mergeCell ref="J16:K16"/>
    <mergeCell ref="B16:C16"/>
    <mergeCell ref="B12:C12"/>
    <mergeCell ref="B4:C4"/>
    <mergeCell ref="B15:C15"/>
    <mergeCell ref="B3:C3"/>
    <mergeCell ref="B5:C5"/>
    <mergeCell ref="B6:C6"/>
    <mergeCell ref="B11:C11"/>
    <mergeCell ref="B8:C8"/>
    <mergeCell ref="B13:C13"/>
    <mergeCell ref="B14:C14"/>
    <mergeCell ref="J10:K10"/>
    <mergeCell ref="J11:K11"/>
    <mergeCell ref="A1:B1"/>
    <mergeCell ref="C1:D1"/>
    <mergeCell ref="A2:B2"/>
    <mergeCell ref="B7:C7"/>
    <mergeCell ref="A10:B10"/>
    <mergeCell ref="J6:K6"/>
    <mergeCell ref="J7:K7"/>
    <mergeCell ref="J8:K8"/>
    <mergeCell ref="J2:K2"/>
    <mergeCell ref="J3:K3"/>
    <mergeCell ref="J4:K4"/>
    <mergeCell ref="J5:K5"/>
    <mergeCell ref="B25:C25"/>
    <mergeCell ref="J25:K25"/>
    <mergeCell ref="J22:K22"/>
    <mergeCell ref="B24:C24"/>
    <mergeCell ref="J21:K21"/>
    <mergeCell ref="J18:K18"/>
    <mergeCell ref="A20:B20"/>
    <mergeCell ref="A21:B21"/>
    <mergeCell ref="A22:B22"/>
    <mergeCell ref="A23:B23"/>
    <mergeCell ref="A18:B18"/>
    <mergeCell ref="A19:B19"/>
    <mergeCell ref="L18:Q18"/>
    <mergeCell ref="L19:Q19"/>
    <mergeCell ref="L20:Q20"/>
    <mergeCell ref="L21:Q21"/>
    <mergeCell ref="J19:K19"/>
    <mergeCell ref="J20:K20"/>
    <mergeCell ref="L25:Q25"/>
    <mergeCell ref="J23:K23"/>
    <mergeCell ref="J24:K24"/>
    <mergeCell ref="L24:Q24"/>
    <mergeCell ref="L23:Q23"/>
    <mergeCell ref="L22:Q22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G5 H4:H6 I4:I7 H12:H14 F12:G12 G13 E11:I11 I12: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2" r:id="rId2"/>
  <headerFooter alignWithMargins="0">
    <oddFooter>&amp;C&amp;"ＭＳ 明朝,標準"－19－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7"/>
  <sheetViews>
    <sheetView view="pageBreakPreview" zoomScale="60" workbookViewId="0" topLeftCell="A7">
      <selection activeCell="J7" sqref="J7:K7"/>
    </sheetView>
  </sheetViews>
  <sheetFormatPr defaultColWidth="9.00390625" defaultRowHeight="39.75" customHeight="1"/>
  <cols>
    <col min="1" max="2" width="4.625" style="21" customWidth="1"/>
    <col min="3" max="9" width="10.625" style="21" customWidth="1"/>
    <col min="10" max="10" width="5.625" style="21" customWidth="1"/>
    <col min="11" max="12" width="5.50390625" style="21" customWidth="1"/>
    <col min="13" max="16" width="5.625" style="21" hidden="1" customWidth="1"/>
    <col min="17" max="17" width="5.625" style="21" customWidth="1"/>
    <col min="18" max="18" width="3.1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39.75" customHeight="1" thickBot="1">
      <c r="A1" s="335" t="s">
        <v>1</v>
      </c>
      <c r="B1" s="335"/>
      <c r="C1" s="335" t="s">
        <v>5</v>
      </c>
      <c r="D1" s="335"/>
      <c r="E1" s="19" t="s">
        <v>24</v>
      </c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68"/>
    </row>
    <row r="2" spans="1:17" ht="39.75" customHeight="1" thickBot="1">
      <c r="A2" s="336" t="s">
        <v>77</v>
      </c>
      <c r="B2" s="337"/>
      <c r="C2" s="22" t="s">
        <v>165</v>
      </c>
      <c r="D2" s="78" t="str">
        <f>IF('予選ﾘｰｸﾞ順位'!B9="","",'予選ﾘｰｸﾞ順位'!B9)</f>
        <v>城南Ｂ</v>
      </c>
      <c r="E2" s="51" t="str">
        <f>IF('予選ﾘｰｸﾞ順位'!C9="","",'予選ﾘｰｸﾞ順位'!C9)</f>
        <v>香川高専詫間</v>
      </c>
      <c r="F2" s="51" t="str">
        <f>IF('予選ﾘｰｸﾞ順位'!D9="","",'予選ﾘｰｸﾞ順位'!D9)</f>
        <v>平城Ｂ</v>
      </c>
      <c r="G2" s="51" t="str">
        <f>IF('予選ﾘｰｸﾞ順位'!E9="","",'予選ﾘｰｸﾞ順位'!E9)</f>
        <v>坂出工業</v>
      </c>
      <c r="H2" s="79" t="str">
        <f>IF('予選ﾘｰｸﾞ順位'!F9="","",'予選ﾘｰｸﾞ順位'!F9)</f>
        <v>奈良北</v>
      </c>
      <c r="I2" s="52" t="str">
        <f>IF('予選ﾘｰｸﾞ順位'!G9="","",'予選ﾘｰｸﾞ順位'!G9)</f>
        <v>つるぎＢ</v>
      </c>
      <c r="J2" s="340" t="s">
        <v>7</v>
      </c>
      <c r="K2" s="341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18" ht="39.75" customHeight="1">
      <c r="A3" s="29" t="s">
        <v>92</v>
      </c>
      <c r="B3" s="338" t="str">
        <f>IF(D2="","",D2)</f>
        <v>城南Ｂ</v>
      </c>
      <c r="C3" s="339"/>
      <c r="D3" s="30"/>
      <c r="E3" s="31"/>
      <c r="F3" s="31"/>
      <c r="G3" s="31"/>
      <c r="H3" s="70"/>
      <c r="I3" s="80"/>
      <c r="J3" s="329" t="str">
        <f aca="true" t="shared" si="0" ref="J3:J8">IF(SUM(M3:P3)=0,"/",M3+O3&amp;"/"&amp;N3+P3)</f>
        <v>/</v>
      </c>
      <c r="K3" s="330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69" t="str">
        <f aca="true" t="shared" si="6" ref="R3:R8">B3</f>
        <v>城南Ｂ</v>
      </c>
    </row>
    <row r="4" spans="1:18" s="53" customFormat="1" ht="39.75" customHeight="1">
      <c r="A4" s="37" t="s">
        <v>93</v>
      </c>
      <c r="B4" s="321" t="str">
        <f>IF(E2="","",E2)</f>
        <v>香川高専詫間</v>
      </c>
      <c r="C4" s="322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80"/>
      <c r="J4" s="331" t="str">
        <f t="shared" si="0"/>
        <v>/</v>
      </c>
      <c r="K4" s="332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69" t="str">
        <f t="shared" si="6"/>
        <v>香川高専詫間</v>
      </c>
    </row>
    <row r="5" spans="1:18" ht="39.75" customHeight="1">
      <c r="A5" s="37" t="s">
        <v>89</v>
      </c>
      <c r="B5" s="321" t="str">
        <f>IF(F2="","",F2)</f>
        <v>平城Ｂ</v>
      </c>
      <c r="C5" s="322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80"/>
      <c r="J5" s="331" t="str">
        <f t="shared" si="0"/>
        <v>/</v>
      </c>
      <c r="K5" s="332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69" t="str">
        <f t="shared" si="6"/>
        <v>平城Ｂ</v>
      </c>
    </row>
    <row r="6" spans="1:18" ht="39.75" customHeight="1">
      <c r="A6" s="37" t="s">
        <v>91</v>
      </c>
      <c r="B6" s="321" t="str">
        <f>IF(G2="","",G2)</f>
        <v>坂出工業</v>
      </c>
      <c r="C6" s="322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80"/>
      <c r="J6" s="331" t="str">
        <f t="shared" si="0"/>
        <v>/</v>
      </c>
      <c r="K6" s="332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69" t="str">
        <f t="shared" si="6"/>
        <v>坂出工業</v>
      </c>
    </row>
    <row r="7" spans="1:18" ht="39.75" customHeight="1">
      <c r="A7" s="37" t="s">
        <v>95</v>
      </c>
      <c r="B7" s="321" t="str">
        <f>IF(H2="","",H2)</f>
        <v>奈良北</v>
      </c>
      <c r="C7" s="322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84"/>
      <c r="J7" s="333" t="str">
        <f t="shared" si="0"/>
        <v>/</v>
      </c>
      <c r="K7" s="334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69" t="str">
        <f t="shared" si="6"/>
        <v>奈良北</v>
      </c>
    </row>
    <row r="8" spans="1:18" ht="39.75" customHeight="1" thickBot="1">
      <c r="A8" s="42" t="s">
        <v>96</v>
      </c>
      <c r="B8" s="323" t="str">
        <f>IF(I2="","",I2)</f>
        <v>つるぎＢ</v>
      </c>
      <c r="C8" s="324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89" t="str">
        <f>IF(LEFT(I7,1)="W","L W/O",IF(LEFT(I7,1)="L","W W/O",IF(I7="-","-",RIGHT(I7,1)&amp;"-"&amp;LEFT(I7,1))))</f>
        <v>-</v>
      </c>
      <c r="I8" s="90"/>
      <c r="J8" s="359" t="str">
        <f t="shared" si="0"/>
        <v>/</v>
      </c>
      <c r="K8" s="360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69" t="str">
        <f t="shared" si="6"/>
        <v>つるぎＢ</v>
      </c>
    </row>
    <row r="9" spans="1:17" ht="39.75" customHeight="1" thickBot="1">
      <c r="A9" s="48"/>
      <c r="B9" s="49"/>
      <c r="C9" s="49"/>
      <c r="D9" s="50"/>
      <c r="E9" s="50"/>
      <c r="F9" s="50"/>
      <c r="G9" s="50"/>
      <c r="H9" s="50"/>
      <c r="I9" s="48"/>
      <c r="J9" s="48"/>
      <c r="K9" s="48"/>
      <c r="L9" s="48"/>
      <c r="M9" s="50"/>
      <c r="N9" s="50"/>
      <c r="O9" s="50"/>
      <c r="P9" s="50"/>
      <c r="Q9" s="48"/>
    </row>
    <row r="10" spans="1:17" ht="39.75" customHeight="1" thickBot="1">
      <c r="A10" s="336" t="s">
        <v>78</v>
      </c>
      <c r="B10" s="337"/>
      <c r="C10" s="22" t="s">
        <v>166</v>
      </c>
      <c r="D10" s="78" t="str">
        <f>IF('予選ﾘｰｸﾞ順位'!H9="","",'予選ﾘｰｸﾞ順位'!H9)</f>
        <v>合同A</v>
      </c>
      <c r="E10" s="51" t="str">
        <f>IF('予選ﾘｰｸﾞ順位'!I9="","",'予選ﾘｰｸﾞ順位'!I9)</f>
        <v>善通寺第一</v>
      </c>
      <c r="F10" s="51" t="str">
        <f>IF('予選ﾘｰｸﾞ順位'!J9="","",'予選ﾘｰｸﾞ順位'!J9)</f>
        <v>伊予農業</v>
      </c>
      <c r="G10" s="51" t="str">
        <f>IF('予選ﾘｰｸﾞ順位'!K9="","",'予選ﾘｰｸﾞ順位'!K9)</f>
        <v>高松西Ｂ</v>
      </c>
      <c r="H10" s="79" t="str">
        <f>IF('予選ﾘｰｸﾞ順位'!L9="","",'予選ﾘｰｸﾞ順位'!L9)</f>
        <v>三本松</v>
      </c>
      <c r="I10" s="79" t="str">
        <f>IF('予選ﾘｰｸﾞ順位'!M9="","",'予選ﾘｰｸﾞ順位'!M9)</f>
        <v>萩光塩学院</v>
      </c>
      <c r="J10" s="340" t="s">
        <v>7</v>
      </c>
      <c r="K10" s="341"/>
      <c r="L10" s="25" t="s">
        <v>8</v>
      </c>
      <c r="M10" s="26" t="s">
        <v>9</v>
      </c>
      <c r="N10" s="27" t="s">
        <v>10</v>
      </c>
      <c r="O10" s="27" t="s">
        <v>11</v>
      </c>
      <c r="P10" s="27" t="s">
        <v>12</v>
      </c>
      <c r="Q10" s="28" t="s">
        <v>13</v>
      </c>
    </row>
    <row r="11" spans="1:18" ht="39.75" customHeight="1">
      <c r="A11" s="29" t="s">
        <v>92</v>
      </c>
      <c r="B11" s="338" t="str">
        <f>IF(D10="","",D10)</f>
        <v>合同A</v>
      </c>
      <c r="C11" s="339"/>
      <c r="D11" s="30"/>
      <c r="E11" s="31"/>
      <c r="F11" s="31"/>
      <c r="G11" s="31"/>
      <c r="H11" s="70"/>
      <c r="I11" s="80"/>
      <c r="J11" s="329" t="str">
        <f aca="true" t="shared" si="7" ref="J11:J16">IF(SUM(M11:P11)=0,"/",M11+O11&amp;"/"&amp;N11+P11)</f>
        <v>/</v>
      </c>
      <c r="K11" s="330"/>
      <c r="L11" s="32">
        <f aca="true" t="shared" si="8" ref="L11:L16">IF(SUM(M11:P11)=0,"",M11*2+N11+O11*2)</f>
      </c>
      <c r="M11" s="33">
        <f aca="true" t="shared" si="9" ref="M11:M16">IF(LEFT(I11,1)="3",1,0)+IF(LEFT(H11,1)="3",1,0)+IF(LEFT(G11,1)="3",1,0)+IF(LEFT(F11,1)="3",1,0)+IF(LEFT(E11,1)="3",1,0)+IF(LEFT(D11,1)="3",1,0)</f>
        <v>0</v>
      </c>
      <c r="N11" s="34">
        <f aca="true" t="shared" si="10" ref="N11:N16">IF(RIGHT(I11,1)="3",1,0)+IF(RIGHT(H11,1)="3",1,0)+IF(RIGHT(G11,1)="3",1,0)+IF(RIGHT(F11,1)="3",1,0)+IF(RIGHT(E11,1)="3",1,0)+IF(RIGHT(D11,1)="3",1,0)</f>
        <v>0</v>
      </c>
      <c r="O11" s="35">
        <f aca="true" t="shared" si="11" ref="O11:O16">IF(LEFT(I11,1)="W",1,0)+IF(LEFT(H11,1)="W",1,0)+IF(LEFT(G11,1)="W",1,0)+IF(LEFT(F11,1)="W",1,0)+IF(LEFT(E11,1)="W",1,0)+IF(LEFT(D11,1)="W",1,0)</f>
        <v>0</v>
      </c>
      <c r="P11" s="35">
        <f aca="true" t="shared" si="12" ref="P11:P16">IF(LEFT(I11,1)="L",1,0)+IF(LEFT(H11,1)="L",1,0)+IF(LEFT(G11,1)="L",1,0)+IF(LEFT(F11,1)="L",1,0)+IF(LEFT(E11,1)="L",1,0)+IF(LEFT(D11,1)="L",1,0)</f>
        <v>0</v>
      </c>
      <c r="Q11" s="36">
        <f>IF(SUM(M11:P11)=0,"",RANK(L11,L11:L16,0))</f>
      </c>
      <c r="R11" s="69" t="str">
        <f aca="true" t="shared" si="13" ref="R11:R16">B11</f>
        <v>合同A</v>
      </c>
    </row>
    <row r="12" spans="1:18" s="53" customFormat="1" ht="39.75" customHeight="1">
      <c r="A12" s="37" t="s">
        <v>93</v>
      </c>
      <c r="B12" s="321" t="str">
        <f>IF(E10="","",E10)</f>
        <v>善通寺第一</v>
      </c>
      <c r="C12" s="322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80"/>
      <c r="J12" s="331" t="str">
        <f t="shared" si="7"/>
        <v>/</v>
      </c>
      <c r="K12" s="332"/>
      <c r="L12" s="40">
        <f t="shared" si="8"/>
      </c>
      <c r="M12" s="33">
        <f t="shared" si="9"/>
        <v>0</v>
      </c>
      <c r="N12" s="34">
        <f t="shared" si="10"/>
        <v>0</v>
      </c>
      <c r="O12" s="35">
        <f t="shared" si="11"/>
        <v>0</v>
      </c>
      <c r="P12" s="35">
        <f t="shared" si="12"/>
        <v>0</v>
      </c>
      <c r="Q12" s="41">
        <f>IF(SUM(M12:P12)=0,"",RANK(L12,L11:L16,0))</f>
      </c>
      <c r="R12" s="69" t="str">
        <f t="shared" si="13"/>
        <v>善通寺第一</v>
      </c>
    </row>
    <row r="13" spans="1:18" ht="39.75" customHeight="1">
      <c r="A13" s="37" t="s">
        <v>89</v>
      </c>
      <c r="B13" s="321" t="str">
        <f>IF(F10="","",F10)</f>
        <v>伊予農業</v>
      </c>
      <c r="C13" s="322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80"/>
      <c r="J13" s="331" t="str">
        <f t="shared" si="7"/>
        <v>/</v>
      </c>
      <c r="K13" s="332"/>
      <c r="L13" s="40">
        <f t="shared" si="8"/>
      </c>
      <c r="M13" s="33">
        <f t="shared" si="9"/>
        <v>0</v>
      </c>
      <c r="N13" s="34">
        <f t="shared" si="10"/>
        <v>0</v>
      </c>
      <c r="O13" s="35">
        <f t="shared" si="11"/>
        <v>0</v>
      </c>
      <c r="P13" s="35">
        <f t="shared" si="12"/>
        <v>0</v>
      </c>
      <c r="Q13" s="41">
        <f>IF(SUM(M13:P13)=0,"",RANK(L13,L11:L16,0))</f>
      </c>
      <c r="R13" s="69" t="str">
        <f t="shared" si="13"/>
        <v>伊予農業</v>
      </c>
    </row>
    <row r="14" spans="1:18" ht="39.75" customHeight="1">
      <c r="A14" s="37" t="s">
        <v>91</v>
      </c>
      <c r="B14" s="321" t="str">
        <f>IF(G10="","",G10)</f>
        <v>高松西Ｂ</v>
      </c>
      <c r="C14" s="322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80"/>
      <c r="J14" s="331" t="str">
        <f t="shared" si="7"/>
        <v>/</v>
      </c>
      <c r="K14" s="332"/>
      <c r="L14" s="40">
        <f t="shared" si="8"/>
      </c>
      <c r="M14" s="33">
        <f t="shared" si="9"/>
        <v>0</v>
      </c>
      <c r="N14" s="34">
        <f t="shared" si="10"/>
        <v>0</v>
      </c>
      <c r="O14" s="35">
        <f t="shared" si="11"/>
        <v>0</v>
      </c>
      <c r="P14" s="35">
        <f t="shared" si="12"/>
        <v>0</v>
      </c>
      <c r="Q14" s="41">
        <f>IF(SUM(M14:P14)=0,"",RANK(L14,L11:L16,0))</f>
      </c>
      <c r="R14" s="69" t="str">
        <f t="shared" si="13"/>
        <v>高松西Ｂ</v>
      </c>
    </row>
    <row r="15" spans="1:18" ht="39.75" customHeight="1">
      <c r="A15" s="37" t="s">
        <v>95</v>
      </c>
      <c r="B15" s="325" t="str">
        <f>IF(H10="","",H10)</f>
        <v>三本松</v>
      </c>
      <c r="C15" s="326"/>
      <c r="D15" s="81" t="str">
        <f>IF(LEFT(H11,1)="W","L W/O",IF(LEFT(H11,1)="L","W W/O",IF(H11="-","-",RIGHT(H11,1)&amp;"-"&amp;LEFT(H11,1))))</f>
        <v>-</v>
      </c>
      <c r="E15" s="82" t="str">
        <f>IF(LEFT(H12,1)="W","L W/O",IF(LEFT(H12,1)="L","W W/O",IF(H12="-","-",RIGHT(H12,1)&amp;"-"&amp;LEFT(H12,1))))</f>
        <v>-</v>
      </c>
      <c r="F15" s="82" t="str">
        <f>IF(LEFT(H13,1)="W","L W/O",IF(LEFT(H13,1)="L","W W/O",IF(H13="-","-",RIGHT(H13,1)&amp;"-"&amp;LEFT(H13,1))))</f>
        <v>-</v>
      </c>
      <c r="G15" s="82" t="str">
        <f>IF(LEFT(H14,1)="W","L W/O",IF(LEFT(H14,1)="L","W W/O",IF(H14="-","-",RIGHT(H14,1)&amp;"-"&amp;LEFT(H14,1))))</f>
        <v>-</v>
      </c>
      <c r="H15" s="83"/>
      <c r="I15" s="84"/>
      <c r="J15" s="333" t="str">
        <f t="shared" si="7"/>
        <v>/</v>
      </c>
      <c r="K15" s="334"/>
      <c r="L15" s="85">
        <f t="shared" si="8"/>
      </c>
      <c r="M15" s="86">
        <f t="shared" si="9"/>
        <v>0</v>
      </c>
      <c r="N15" s="66">
        <f t="shared" si="10"/>
        <v>0</v>
      </c>
      <c r="O15" s="87">
        <f t="shared" si="11"/>
        <v>0</v>
      </c>
      <c r="P15" s="87">
        <f t="shared" si="12"/>
        <v>0</v>
      </c>
      <c r="Q15" s="88">
        <f>IF(SUM(M15:P15)=0,"",RANK(L15,L11:L16,0))</f>
      </c>
      <c r="R15" s="69" t="str">
        <f t="shared" si="13"/>
        <v>三本松</v>
      </c>
    </row>
    <row r="16" spans="1:18" ht="39.75" customHeight="1" thickBot="1">
      <c r="A16" s="42" t="s">
        <v>96</v>
      </c>
      <c r="B16" s="323" t="str">
        <f>IF(I10="","",I10)</f>
        <v>萩光塩学院</v>
      </c>
      <c r="C16" s="324"/>
      <c r="D16" s="74" t="str">
        <f>IF(LEFT(I11,1)="W","L W/O",IF(LEFT(I11,1)="L","W W/O",IF(I11="-","-",RIGHT(I11,1)&amp;"-"&amp;LEFT(I11,1))))</f>
        <v>-</v>
      </c>
      <c r="E16" s="74" t="str">
        <f>IF(LEFT(I12,1)="W","L W/O",IF(LEFT(I12,1)="L","W W/O",IF(I12="-","-",RIGHT(I12,1)&amp;"-"&amp;LEFT(I12,1))))</f>
        <v>-</v>
      </c>
      <c r="F16" s="75" t="str">
        <f>IF(LEFT(I13,1)="W","L W/O",IF(LEFT(I13,1)="L","W W/O",IF(I13="-","-",RIGHT(I13,1)&amp;"-"&amp;LEFT(I13,1))))</f>
        <v>-</v>
      </c>
      <c r="G16" s="75" t="str">
        <f>IF(LEFT(I14,1)="W","L W/O",IF(LEFT(I14,1)="L","W W/O",IF(I14="-","-",RIGHT(I14,1)&amp;"-"&amp;LEFT(I14,1))))</f>
        <v>-</v>
      </c>
      <c r="H16" s="75" t="str">
        <f>IF(LEFT(I15,1)="W","L W/O",IF(LEFT(I15,1)="L","W W/O",IF(I15="-","-",RIGHT(I15,1)&amp;"-"&amp;LEFT(I15,1))))</f>
        <v>-</v>
      </c>
      <c r="I16" s="90"/>
      <c r="J16" s="359" t="str">
        <f t="shared" si="7"/>
        <v>/</v>
      </c>
      <c r="K16" s="360"/>
      <c r="L16" s="43">
        <f t="shared" si="8"/>
      </c>
      <c r="M16" s="44">
        <f t="shared" si="9"/>
        <v>0</v>
      </c>
      <c r="N16" s="45">
        <f t="shared" si="10"/>
        <v>0</v>
      </c>
      <c r="O16" s="46">
        <f t="shared" si="11"/>
        <v>0</v>
      </c>
      <c r="P16" s="46">
        <f t="shared" si="12"/>
        <v>0</v>
      </c>
      <c r="Q16" s="47">
        <f>IF(SUM(M16:P16)=0,"",RANK(L16,L11:L16,0))</f>
      </c>
      <c r="R16" s="69" t="str">
        <f t="shared" si="13"/>
        <v>萩光塩学院</v>
      </c>
    </row>
    <row r="17" spans="1:16" ht="39.75" customHeight="1" thickBot="1">
      <c r="A17" s="162"/>
      <c r="B17" s="162"/>
      <c r="C17" s="163"/>
      <c r="D17" s="113"/>
      <c r="E17" s="113"/>
      <c r="F17" s="113"/>
      <c r="G17" s="113"/>
      <c r="H17" s="113"/>
      <c r="I17" s="48"/>
      <c r="J17" s="48"/>
      <c r="K17" s="48"/>
      <c r="L17" s="69"/>
      <c r="M17" s="205"/>
      <c r="N17" s="205"/>
      <c r="O17" s="205"/>
      <c r="P17" s="205"/>
    </row>
    <row r="18" spans="1:18" s="48" customFormat="1" ht="39.75" customHeight="1" thickBot="1">
      <c r="A18" s="399" t="s">
        <v>14</v>
      </c>
      <c r="B18" s="400"/>
      <c r="C18" s="55" t="s">
        <v>15</v>
      </c>
      <c r="D18" s="56" t="s">
        <v>16</v>
      </c>
      <c r="E18" s="56" t="s">
        <v>17</v>
      </c>
      <c r="F18" s="56" t="s">
        <v>18</v>
      </c>
      <c r="G18" s="240" t="s">
        <v>19</v>
      </c>
      <c r="H18" s="244" t="s">
        <v>112</v>
      </c>
      <c r="I18" s="182"/>
      <c r="J18" s="383" t="s">
        <v>36</v>
      </c>
      <c r="K18" s="384"/>
      <c r="L18" s="384" t="s">
        <v>37</v>
      </c>
      <c r="M18" s="384"/>
      <c r="N18" s="384"/>
      <c r="O18" s="384"/>
      <c r="P18" s="384"/>
      <c r="Q18" s="385"/>
      <c r="R18" s="178"/>
    </row>
    <row r="19" spans="1:18" s="48" customFormat="1" ht="39.75" customHeight="1">
      <c r="A19" s="367" t="s">
        <v>167</v>
      </c>
      <c r="B19" s="368"/>
      <c r="C19" s="58" t="s">
        <v>97</v>
      </c>
      <c r="D19" s="59" t="s">
        <v>98</v>
      </c>
      <c r="E19" s="59" t="s">
        <v>99</v>
      </c>
      <c r="F19" s="59" t="s">
        <v>100</v>
      </c>
      <c r="G19" s="241" t="s">
        <v>101</v>
      </c>
      <c r="H19" s="60" t="s">
        <v>102</v>
      </c>
      <c r="I19" s="183">
        <v>1</v>
      </c>
      <c r="J19" s="352">
        <f aca="true" t="shared" si="14" ref="J19:J24">IF(ISERROR(VLOOKUP($I19,$Q$3:$R$8,2,FALSE))=TRUE,"",VLOOKUP($I19,$Q$3:$R$8,2,FALSE))</f>
      </c>
      <c r="K19" s="353"/>
      <c r="L19" s="354">
        <f aca="true" t="shared" si="15" ref="L19:L24">IF(ISERROR(VLOOKUP($I19,$Q$11:$R$16,2,FALSE))=TRUE,"",VLOOKUP($I19,$Q$11:$R$16,2,FALSE))</f>
      </c>
      <c r="M19" s="355"/>
      <c r="N19" s="355">
        <f>IF(ISERROR(VLOOKUP($I19,$Q$3:$R$8,2,FALSE))=TRUE,"",VLOOKUP($I19,$Q$3:$R$8,2,FALSE))</f>
      </c>
      <c r="O19" s="355"/>
      <c r="P19" s="355">
        <f>IF(ISERROR(VLOOKUP($I19,$Q$3:$R$8,2,FALSE))=TRUE,"",VLOOKUP($I19,$Q$3:$R$8,2,FALSE))</f>
      </c>
      <c r="Q19" s="356"/>
      <c r="R19" s="175"/>
    </row>
    <row r="20" spans="1:18" s="48" customFormat="1" ht="39.75" customHeight="1" thickBot="1">
      <c r="A20" s="369" t="s">
        <v>168</v>
      </c>
      <c r="B20" s="370"/>
      <c r="C20" s="92" t="s">
        <v>103</v>
      </c>
      <c r="D20" s="95" t="s">
        <v>104</v>
      </c>
      <c r="E20" s="93" t="s">
        <v>105</v>
      </c>
      <c r="F20" s="95" t="s">
        <v>106</v>
      </c>
      <c r="G20" s="242" t="s">
        <v>107</v>
      </c>
      <c r="H20" s="96" t="s">
        <v>108</v>
      </c>
      <c r="I20" s="250">
        <v>2</v>
      </c>
      <c r="J20" s="395">
        <f t="shared" si="14"/>
      </c>
      <c r="K20" s="396"/>
      <c r="L20" s="371">
        <f t="shared" si="15"/>
      </c>
      <c r="M20" s="372"/>
      <c r="N20" s="372">
        <f>IF(ISERROR(VLOOKUP($I20,$Q$3:$R$8,2,FALSE))=TRUE,"",VLOOKUP($I20,$Q$3:$R$8,2,FALSE))</f>
      </c>
      <c r="O20" s="372"/>
      <c r="P20" s="372">
        <f>IF(ISERROR(VLOOKUP($I20,$Q$3:$R$8,2,FALSE))=TRUE,"",VLOOKUP($I20,$Q$3:$R$8,2,FALSE))</f>
      </c>
      <c r="Q20" s="373"/>
      <c r="R20" s="175"/>
    </row>
    <row r="21" spans="1:18" s="48" customFormat="1" ht="39.75" customHeight="1" thickBot="1">
      <c r="A21" s="397" t="s">
        <v>169</v>
      </c>
      <c r="B21" s="398"/>
      <c r="C21" s="260" t="s">
        <v>115</v>
      </c>
      <c r="D21" s="261" t="s">
        <v>116</v>
      </c>
      <c r="E21" s="262" t="s">
        <v>117</v>
      </c>
      <c r="F21" s="261" t="s">
        <v>118</v>
      </c>
      <c r="G21" s="262" t="s">
        <v>119</v>
      </c>
      <c r="H21" s="261" t="s">
        <v>120</v>
      </c>
      <c r="I21" s="186">
        <v>3</v>
      </c>
      <c r="J21" s="361">
        <f t="shared" si="14"/>
      </c>
      <c r="K21" s="362"/>
      <c r="L21" s="380">
        <f t="shared" si="15"/>
      </c>
      <c r="M21" s="381"/>
      <c r="N21" s="381">
        <f>IF(ISERROR(VLOOKUP($I21,$Q$3:$R$8,2,FALSE))=TRUE,"",VLOOKUP($I21,$Q$3:$R$8,2,FALSE))</f>
      </c>
      <c r="O21" s="381"/>
      <c r="P21" s="381">
        <f>IF(ISERROR(VLOOKUP($I21,$Q$3:$R$8,2,FALSE))=TRUE,"",VLOOKUP($I21,$Q$3:$R$8,2,FALSE))</f>
      </c>
      <c r="Q21" s="382"/>
      <c r="R21" s="175"/>
    </row>
    <row r="22" spans="1:18" s="48" customFormat="1" ht="39.75" customHeight="1">
      <c r="A22" s="369" t="s">
        <v>170</v>
      </c>
      <c r="B22" s="370"/>
      <c r="C22" s="211" t="s">
        <v>97</v>
      </c>
      <c r="D22" s="245" t="s">
        <v>102</v>
      </c>
      <c r="E22" s="247" t="s">
        <v>100</v>
      </c>
      <c r="F22" s="245" t="s">
        <v>105</v>
      </c>
      <c r="G22" s="248" t="s">
        <v>107</v>
      </c>
      <c r="H22" s="246" t="s">
        <v>109</v>
      </c>
      <c r="I22" s="267">
        <v>4</v>
      </c>
      <c r="J22" s="393">
        <f t="shared" si="14"/>
      </c>
      <c r="K22" s="394"/>
      <c r="L22" s="390">
        <f t="shared" si="15"/>
      </c>
      <c r="M22" s="391"/>
      <c r="N22" s="391">
        <f>IF(ISERROR(VLOOKUP($I22,$Q$3:$R$8,2,FALSE))=TRUE,"",VLOOKUP($I22,$Q$3:$R$8,2,FALSE))</f>
      </c>
      <c r="O22" s="391"/>
      <c r="P22" s="391">
        <f>IF(ISERROR(VLOOKUP($I22,$Q$3:$R$8,2,FALSE))=TRUE,"",VLOOKUP($I22,$Q$3:$R$8,2,FALSE))</f>
      </c>
      <c r="Q22" s="392"/>
      <c r="R22" s="175"/>
    </row>
    <row r="23" spans="1:17" s="48" customFormat="1" ht="39.75" customHeight="1" thickBot="1">
      <c r="A23" s="365" t="s">
        <v>171</v>
      </c>
      <c r="B23" s="366"/>
      <c r="C23" s="62" t="s">
        <v>103</v>
      </c>
      <c r="D23" s="63" t="s">
        <v>104</v>
      </c>
      <c r="E23" s="63" t="s">
        <v>106</v>
      </c>
      <c r="F23" s="63" t="s">
        <v>110</v>
      </c>
      <c r="G23" s="243" t="s">
        <v>111</v>
      </c>
      <c r="H23" s="64" t="s">
        <v>108</v>
      </c>
      <c r="I23" s="186">
        <v>5</v>
      </c>
      <c r="J23" s="361">
        <f t="shared" si="14"/>
      </c>
      <c r="K23" s="362"/>
      <c r="L23" s="380">
        <f t="shared" si="15"/>
      </c>
      <c r="M23" s="381"/>
      <c r="N23" s="381">
        <f>IF(ISERROR(VLOOKUP($I23,$Q$3:$R$8,2,FALSE))=TRUE,"",VLOOKUP($I23,$Q$3:$R$8,2,FALSE))</f>
      </c>
      <c r="O23" s="381"/>
      <c r="P23" s="381">
        <f>IF(ISERROR(VLOOKUP($I23,$Q$3:$R$8,2,FALSE))=TRUE,"",VLOOKUP($I23,$Q$3:$R$8,2,FALSE))</f>
      </c>
      <c r="Q23" s="382"/>
    </row>
    <row r="24" spans="2:17" s="48" customFormat="1" ht="39.75" customHeight="1" thickBot="1">
      <c r="B24" s="345"/>
      <c r="C24" s="345"/>
      <c r="D24" s="98"/>
      <c r="E24" s="98"/>
      <c r="F24" s="98"/>
      <c r="G24" s="98"/>
      <c r="H24" s="206"/>
      <c r="I24" s="187">
        <v>6</v>
      </c>
      <c r="J24" s="346">
        <f t="shared" si="14"/>
      </c>
      <c r="K24" s="347"/>
      <c r="L24" s="347">
        <f t="shared" si="15"/>
      </c>
      <c r="M24" s="357"/>
      <c r="N24" s="357"/>
      <c r="O24" s="357"/>
      <c r="P24" s="357"/>
      <c r="Q24" s="358"/>
    </row>
    <row r="25" spans="1:20" ht="39.75" customHeight="1">
      <c r="A25" s="61"/>
      <c r="B25" s="345"/>
      <c r="C25" s="345"/>
      <c r="D25" s="98"/>
      <c r="E25" s="98"/>
      <c r="F25" s="98"/>
      <c r="G25" s="98"/>
      <c r="H25" s="98"/>
      <c r="I25" s="173"/>
      <c r="J25" s="342"/>
      <c r="K25" s="342"/>
      <c r="L25" s="342"/>
      <c r="M25" s="342"/>
      <c r="N25" s="342"/>
      <c r="O25" s="342"/>
      <c r="P25" s="342"/>
      <c r="Q25" s="342"/>
      <c r="R25" s="91"/>
      <c r="S25" s="48"/>
      <c r="T25" s="48"/>
    </row>
    <row r="26" spans="1:20" ht="39.75" customHeight="1">
      <c r="A26" s="61"/>
      <c r="B26" s="97"/>
      <c r="C26" s="97"/>
      <c r="D26" s="98"/>
      <c r="E26" s="98"/>
      <c r="F26" s="98"/>
      <c r="G26" s="98"/>
      <c r="H26" s="98"/>
      <c r="R26" s="91"/>
      <c r="S26" s="48"/>
      <c r="T26" s="48"/>
    </row>
    <row r="27" spans="1:20" ht="39.75" customHeight="1">
      <c r="A27" s="61"/>
      <c r="F27" s="67"/>
      <c r="I27" s="98"/>
      <c r="J27" s="99"/>
      <c r="K27" s="99"/>
      <c r="L27" s="99"/>
      <c r="M27" s="99"/>
      <c r="N27" s="99"/>
      <c r="O27" s="99"/>
      <c r="P27" s="99"/>
      <c r="Q27" s="99"/>
      <c r="R27" s="91"/>
      <c r="S27" s="48"/>
      <c r="T27" s="48"/>
    </row>
  </sheetData>
  <sheetProtection/>
  <mergeCells count="54">
    <mergeCell ref="A20:B20"/>
    <mergeCell ref="A21:B21"/>
    <mergeCell ref="A22:B22"/>
    <mergeCell ref="A23:B23"/>
    <mergeCell ref="J14:K14"/>
    <mergeCell ref="J15:K15"/>
    <mergeCell ref="J16:K16"/>
    <mergeCell ref="B16:C16"/>
    <mergeCell ref="B15:C15"/>
    <mergeCell ref="A18:B18"/>
    <mergeCell ref="L25:Q25"/>
    <mergeCell ref="J23:K23"/>
    <mergeCell ref="J24:K24"/>
    <mergeCell ref="L24:Q24"/>
    <mergeCell ref="L23:Q23"/>
    <mergeCell ref="L18:Q18"/>
    <mergeCell ref="L19:Q19"/>
    <mergeCell ref="L20:Q20"/>
    <mergeCell ref="L21:Q21"/>
    <mergeCell ref="L22:Q22"/>
    <mergeCell ref="B25:C25"/>
    <mergeCell ref="J25:K25"/>
    <mergeCell ref="J22:K22"/>
    <mergeCell ref="B24:C24"/>
    <mergeCell ref="A19:B19"/>
    <mergeCell ref="J8:K8"/>
    <mergeCell ref="J21:K21"/>
    <mergeCell ref="J18:K18"/>
    <mergeCell ref="J19:K19"/>
    <mergeCell ref="J20:K20"/>
    <mergeCell ref="J10:K10"/>
    <mergeCell ref="J11:K11"/>
    <mergeCell ref="J12:K12"/>
    <mergeCell ref="J13:K13"/>
    <mergeCell ref="J2:K2"/>
    <mergeCell ref="J3:K3"/>
    <mergeCell ref="J4:K4"/>
    <mergeCell ref="J5:K5"/>
    <mergeCell ref="J6:K6"/>
    <mergeCell ref="J7:K7"/>
    <mergeCell ref="A1:B1"/>
    <mergeCell ref="C1:D1"/>
    <mergeCell ref="A2:B2"/>
    <mergeCell ref="B7:C7"/>
    <mergeCell ref="A10:B10"/>
    <mergeCell ref="B12:C12"/>
    <mergeCell ref="B3:C3"/>
    <mergeCell ref="B4:C4"/>
    <mergeCell ref="B13:C13"/>
    <mergeCell ref="B14:C14"/>
    <mergeCell ref="B5:C5"/>
    <mergeCell ref="B6:C6"/>
    <mergeCell ref="B11:C11"/>
    <mergeCell ref="B8:C8"/>
  </mergeCells>
  <conditionalFormatting sqref="F27:F31 D27:D31">
    <cfRule type="expression" priority="1" dxfId="13" stopIfTrue="1">
      <formula>ISERROR(D27)=TRUE</formula>
    </cfRule>
  </conditionalFormatting>
  <dataValidations count="1">
    <dataValidation allowBlank="1" showInputMessage="1" showErrorMessage="1" imeMode="off" sqref="E3:I3 F4:G4 G5 H4:H6 I4:I7 H12:H14 F12:G12 G13 E11:I11 I12:I1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2" r:id="rId2"/>
  <headerFooter alignWithMargins="0">
    <oddFooter>&amp;C&amp;"ＭＳ 明朝,標準"－20－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U26"/>
  <sheetViews>
    <sheetView view="pageBreakPreview" zoomScale="60" zoomScaleNormal="89" workbookViewId="0" topLeftCell="A10">
      <selection activeCell="J7" sqref="J7:K7"/>
    </sheetView>
  </sheetViews>
  <sheetFormatPr defaultColWidth="9.00390625" defaultRowHeight="45" customHeight="1"/>
  <cols>
    <col min="1" max="2" width="4.625" style="21" customWidth="1"/>
    <col min="3" max="10" width="10.625" style="21" customWidth="1"/>
    <col min="11" max="11" width="5.625" style="21" customWidth="1"/>
    <col min="12" max="12" width="7.875" style="21" customWidth="1"/>
    <col min="13" max="13" width="5.50390625" style="21" hidden="1" customWidth="1"/>
    <col min="14" max="16" width="5.625" style="21" hidden="1" customWidth="1"/>
    <col min="17" max="18" width="5.625" style="21" customWidth="1"/>
    <col min="19" max="19" width="3.125" style="69" customWidth="1"/>
    <col min="20" max="20" width="3.125" style="21" customWidth="1"/>
    <col min="21" max="21" width="2.875" style="21" customWidth="1"/>
    <col min="22" max="16384" width="9.00390625" style="21" customWidth="1"/>
  </cols>
  <sheetData>
    <row r="1" spans="1:19" s="1" customFormat="1" ht="45" customHeight="1" thickBot="1">
      <c r="A1" s="335" t="s">
        <v>4</v>
      </c>
      <c r="B1" s="335"/>
      <c r="C1" s="335" t="s">
        <v>5</v>
      </c>
      <c r="D1" s="335"/>
      <c r="E1" s="19" t="s">
        <v>6</v>
      </c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68"/>
    </row>
    <row r="2" spans="1:18" ht="45" customHeight="1" thickBot="1">
      <c r="A2" s="336" t="s">
        <v>32</v>
      </c>
      <c r="B2" s="337"/>
      <c r="C2" s="22" t="s">
        <v>172</v>
      </c>
      <c r="D2" s="78" t="str">
        <f>IF('予選ﾘｰｸﾞ順位'!B14="","",'予選ﾘｰｸﾞ順位'!B14)</f>
        <v>徳島市立</v>
      </c>
      <c r="E2" s="51" t="str">
        <f>IF('予選ﾘｰｸﾞ順位'!C14="","",'予選ﾘｰｸﾞ順位'!C14)</f>
        <v>萩光塩学院Ａ</v>
      </c>
      <c r="F2" s="51" t="str">
        <f>IF('予選ﾘｰｸﾞ順位'!D14="","",'予選ﾘｰｸﾞ順位'!D14)</f>
        <v>高松商業</v>
      </c>
      <c r="G2" s="51" t="str">
        <f>IF('予選ﾘｰｸﾞ順位'!E14="","",'予選ﾘｰｸﾞ順位'!E14)</f>
        <v>長崎女子商Ａ</v>
      </c>
      <c r="H2" s="79" t="str">
        <f>IF('予選ﾘｰｸﾞ順位'!F14="","",'予選ﾘｰｸﾞ順位'!F14)</f>
        <v>鹿児島女子Ａ</v>
      </c>
      <c r="I2" s="79" t="str">
        <f>IF('予選ﾘｰｸﾞ順位'!G14="","",'予選ﾘｰｸﾞ順位'!G14)</f>
        <v>四学香川西</v>
      </c>
      <c r="J2" s="327" t="s">
        <v>7</v>
      </c>
      <c r="K2" s="328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  <c r="R2" s="48"/>
    </row>
    <row r="3" spans="1:19" ht="45" customHeight="1">
      <c r="A3" s="29" t="s">
        <v>92</v>
      </c>
      <c r="B3" s="338" t="str">
        <f>IF(D2="","",D2)</f>
        <v>徳島市立</v>
      </c>
      <c r="C3" s="339"/>
      <c r="D3" s="30"/>
      <c r="E3" s="31"/>
      <c r="F3" s="31"/>
      <c r="G3" s="31"/>
      <c r="H3" s="70"/>
      <c r="I3" s="70"/>
      <c r="J3" s="329" t="str">
        <f aca="true" t="shared" si="0" ref="J3:J8">IF(SUM(M3:P3)=0,"/",M3+O3&amp;"/"&amp;N3+P3)</f>
        <v>/</v>
      </c>
      <c r="K3" s="330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234" t="str">
        <f aca="true" t="shared" si="6" ref="R3:R8">B3</f>
        <v>徳島市立</v>
      </c>
      <c r="S3" s="69" t="str">
        <f>B3</f>
        <v>徳島市立</v>
      </c>
    </row>
    <row r="4" spans="1:19" s="53" customFormat="1" ht="45" customHeight="1">
      <c r="A4" s="37" t="s">
        <v>93</v>
      </c>
      <c r="B4" s="321" t="str">
        <f>IF(E2="","",E2)</f>
        <v>萩光塩学院Ａ</v>
      </c>
      <c r="C4" s="322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72"/>
      <c r="J4" s="331" t="str">
        <f t="shared" si="0"/>
        <v>/</v>
      </c>
      <c r="K4" s="332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234" t="str">
        <f t="shared" si="6"/>
        <v>萩光塩学院Ａ</v>
      </c>
      <c r="S4" s="69" t="str">
        <f>B4</f>
        <v>萩光塩学院Ａ</v>
      </c>
    </row>
    <row r="5" spans="1:19" ht="45" customHeight="1">
      <c r="A5" s="37" t="s">
        <v>89</v>
      </c>
      <c r="B5" s="321" t="str">
        <f>IF(F2="","",F2)</f>
        <v>高松商業</v>
      </c>
      <c r="C5" s="322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72"/>
      <c r="J5" s="331" t="str">
        <f t="shared" si="0"/>
        <v>/</v>
      </c>
      <c r="K5" s="332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234" t="str">
        <f t="shared" si="6"/>
        <v>高松商業</v>
      </c>
      <c r="S5" s="69" t="str">
        <f>B5</f>
        <v>高松商業</v>
      </c>
    </row>
    <row r="6" spans="1:19" ht="45" customHeight="1">
      <c r="A6" s="37" t="s">
        <v>91</v>
      </c>
      <c r="B6" s="321" t="str">
        <f>IF(G2="","",G2)</f>
        <v>長崎女子商Ａ</v>
      </c>
      <c r="C6" s="322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72"/>
      <c r="J6" s="331" t="str">
        <f t="shared" si="0"/>
        <v>/</v>
      </c>
      <c r="K6" s="332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234" t="str">
        <f t="shared" si="6"/>
        <v>長崎女子商Ａ</v>
      </c>
      <c r="S6" s="69" t="str">
        <f>B6</f>
        <v>長崎女子商Ａ</v>
      </c>
    </row>
    <row r="7" spans="1:19" ht="45" customHeight="1">
      <c r="A7" s="37" t="s">
        <v>95</v>
      </c>
      <c r="B7" s="325" t="str">
        <f>IF(H2="","",H2)</f>
        <v>鹿児島女子Ａ</v>
      </c>
      <c r="C7" s="326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IF(LEFT(I4,1)="W","L W/O",IF(LEFT(I4,1)="L","W W/O",IF(I4="-","-",RIGHT(I4,1)&amp;"-"&amp;LEFT(I4,1))))</f>
        <v>-</v>
      </c>
      <c r="G7" s="82" t="str">
        <f>IF(LEFT(H6,1)="W","L W/O",IF(LEFT(H6,1)="L","W W/O",IF(H6="-","-",RIGHT(H6,1)&amp;"-"&amp;LEFT(H6,1))))</f>
        <v>-</v>
      </c>
      <c r="H7" s="83"/>
      <c r="I7" s="72"/>
      <c r="J7" s="333" t="str">
        <f t="shared" si="0"/>
        <v>/</v>
      </c>
      <c r="K7" s="334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234" t="str">
        <f t="shared" si="6"/>
        <v>鹿児島女子Ａ</v>
      </c>
      <c r="S7" s="69" t="str">
        <f>B7</f>
        <v>鹿児島女子Ａ</v>
      </c>
    </row>
    <row r="8" spans="1:18" ht="45" customHeight="1" thickBot="1">
      <c r="A8" s="42" t="s">
        <v>96</v>
      </c>
      <c r="B8" s="323" t="str">
        <f>IF(I2="","",I2)</f>
        <v>四学香川西</v>
      </c>
      <c r="C8" s="324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75" t="str">
        <f>IF(LEFT(I7,1)="W","L W/O",IF(LEFT(I7,1)="L","W W/O",IF(I7="-","-",RIGHT(I7,1)&amp;"-"&amp;LEFT(I7,1))))</f>
        <v>-</v>
      </c>
      <c r="I8" s="76"/>
      <c r="J8" s="359" t="str">
        <f t="shared" si="0"/>
        <v>/</v>
      </c>
      <c r="K8" s="360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234" t="str">
        <f t="shared" si="6"/>
        <v>四学香川西</v>
      </c>
    </row>
    <row r="9" spans="1:19" ht="45" customHeight="1" thickBot="1">
      <c r="A9" s="100"/>
      <c r="B9" s="158"/>
      <c r="C9" s="158"/>
      <c r="D9" s="161"/>
      <c r="E9" s="161"/>
      <c r="F9" s="161"/>
      <c r="G9" s="161"/>
      <c r="H9" s="161"/>
      <c r="I9" s="161"/>
      <c r="J9" s="160"/>
      <c r="K9" s="160"/>
      <c r="L9" s="160"/>
      <c r="M9" s="160"/>
      <c r="N9" s="66"/>
      <c r="O9" s="66"/>
      <c r="P9" s="66"/>
      <c r="Q9" s="66"/>
      <c r="R9" s="160"/>
      <c r="S9" s="77"/>
    </row>
    <row r="10" spans="1:19" ht="45" customHeight="1" thickBot="1">
      <c r="A10" s="336" t="s">
        <v>31</v>
      </c>
      <c r="B10" s="337"/>
      <c r="C10" s="22" t="s">
        <v>173</v>
      </c>
      <c r="D10" s="78" t="str">
        <f>IF('予選ﾘｰｸﾞ順位'!H14="","",'予選ﾘｰｸﾞ順位'!H14)</f>
        <v>済美Ａ</v>
      </c>
      <c r="E10" s="51" t="str">
        <f>IF('予選ﾘｰｸﾞ順位'!I14="","",'予選ﾘｰｸﾞ順位'!I14)</f>
        <v>鳥取敬愛Ａ</v>
      </c>
      <c r="F10" s="51" t="str">
        <f>IF('予選ﾘｰｸﾞ順位'!J14="","",'予選ﾘｰｸﾞ順位'!J14)</f>
        <v>尽誠学園Ａ</v>
      </c>
      <c r="G10" s="51" t="str">
        <f>IF('予選ﾘｰｸﾞ順位'!K14="","",'予選ﾘｰｸﾞ順位'!K14)</f>
        <v>土佐女子</v>
      </c>
      <c r="H10" s="51" t="str">
        <f>IF('予選ﾘｰｸﾞ順位'!L14="","",'予選ﾘｰｸﾞ順位'!L14)</f>
        <v>佐賀商業Ａ</v>
      </c>
      <c r="I10" s="153" t="s">
        <v>7</v>
      </c>
      <c r="J10" s="25" t="s">
        <v>8</v>
      </c>
      <c r="K10" s="28" t="s">
        <v>13</v>
      </c>
      <c r="L10" s="48"/>
      <c r="M10" s="61" t="s">
        <v>9</v>
      </c>
      <c r="N10" s="61" t="s">
        <v>10</v>
      </c>
      <c r="O10" s="61" t="s">
        <v>11</v>
      </c>
      <c r="P10" s="61" t="s">
        <v>12</v>
      </c>
      <c r="Q10" s="48"/>
      <c r="R10" s="69"/>
      <c r="S10" s="21"/>
    </row>
    <row r="11" spans="1:19" ht="45" customHeight="1">
      <c r="A11" s="29" t="s">
        <v>86</v>
      </c>
      <c r="B11" s="338" t="str">
        <f>IF(D10="","",D10)</f>
        <v>済美Ａ</v>
      </c>
      <c r="C11" s="339"/>
      <c r="D11" s="30"/>
      <c r="E11" s="31"/>
      <c r="F11" s="31"/>
      <c r="G11" s="31"/>
      <c r="H11" s="31"/>
      <c r="I11" s="154" t="str">
        <f>IF(SUM(M11:P11)=0,"/",M11+O11&amp;"/"&amp;N11+P11)</f>
        <v>/</v>
      </c>
      <c r="J11" s="32">
        <f>IF(SUM(M11:P11)=0,"",M11*2+N11+O11*2)</f>
      </c>
      <c r="K11" s="36">
        <f>IF(SUM(M11:P11)=0,"",RANK(J11,$J$11:$J$15,0))</f>
      </c>
      <c r="L11" s="164"/>
      <c r="M11" s="66">
        <f>IF(LEFT(H11,1)="3",1,0)+IF(LEFT(G11,1)="3",1,0)+IF(LEFT(F11,1)="3",1,0)+IF(LEFT(E11,1)="3",1,0)+IF(LEFT(D11,1)="3",1,0)</f>
        <v>0</v>
      </c>
      <c r="N11" s="66">
        <f>IF(RIGHT(H11,1)="3",1,0)+IF(RIGHT(G11,1)="3",1,0)+IF(RIGHT(F11,1)="3",1,0)+IF(RIGHT(E11,1)="3",1,0)+IF(RIGHT(D11,1)="3",1,0)</f>
        <v>0</v>
      </c>
      <c r="O11" s="66">
        <f>IF(LEFT(H11,1)="W",1,0)+IF(LEFT(G11,1)="W",1,0)+IF(LEFT(F11,1)="W",1,0)+IF(LEFT(E11,1)="W",1,0)+IF(LEFT(D11,1)="W",1,0)</f>
        <v>0</v>
      </c>
      <c r="P11" s="66">
        <f>IF(LEFT(H11,1)="L",1,0)+IF(LEFT(G11,1)="L",1,0)+IF(LEFT(F11,1)="L",1,0)+IF(LEFT(E11,1)="L",1,0)+IF(LEFT(D11,1)="L",1,0)</f>
        <v>0</v>
      </c>
      <c r="Q11" s="164"/>
      <c r="R11" s="69" t="str">
        <f>B11</f>
        <v>済美Ａ</v>
      </c>
      <c r="S11" s="21"/>
    </row>
    <row r="12" spans="1:18" s="53" customFormat="1" ht="45" customHeight="1">
      <c r="A12" s="37" t="s">
        <v>87</v>
      </c>
      <c r="B12" s="321" t="str">
        <f>IF(E10="","",E10)</f>
        <v>鳥取敬愛Ａ</v>
      </c>
      <c r="C12" s="322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39"/>
      <c r="I12" s="151" t="str">
        <f>IF(SUM(M12:P12)=0,"/",M12+O12&amp;"/"&amp;N12+P12)</f>
        <v>/</v>
      </c>
      <c r="J12" s="40">
        <f>IF(SUM(M12:P12)=0,"",M12*2+N12+O12*2)</f>
      </c>
      <c r="K12" s="41">
        <f>IF(SUM(M12:P12)=0,"",RANK(J12,$J$11:$J$15,0))</f>
      </c>
      <c r="L12" s="164"/>
      <c r="M12" s="66">
        <f>IF(LEFT(H12,1)="3",1,0)+IF(LEFT(G12,1)="3",1,0)+IF(LEFT(F12,1)="3",1,0)+IF(LEFT(E12,1)="3",1,0)+IF(LEFT(D12,1)="3",1,0)</f>
        <v>0</v>
      </c>
      <c r="N12" s="66">
        <f>IF(RIGHT(H12,1)="3",1,0)+IF(RIGHT(G12,1)="3",1,0)+IF(RIGHT(F12,1)="3",1,0)+IF(RIGHT(E12,1)="3",1,0)+IF(RIGHT(D12,1)="3",1,0)</f>
        <v>0</v>
      </c>
      <c r="O12" s="66">
        <f>IF(LEFT(H12,1)="W",1,0)+IF(LEFT(G12,1)="W",1,0)+IF(LEFT(F12,1)="W",1,0)+IF(LEFT(E12,1)="W",1,0)+IF(LEFT(D12,1)="W",1,0)</f>
        <v>0</v>
      </c>
      <c r="P12" s="66">
        <f>IF(LEFT(H12,1)="L",1,0)+IF(LEFT(G12,1)="L",1,0)+IF(LEFT(F12,1)="L",1,0)+IF(LEFT(E12,1)="L",1,0)+IF(LEFT(D12,1)="L",1,0)</f>
        <v>0</v>
      </c>
      <c r="Q12" s="164"/>
      <c r="R12" s="69" t="str">
        <f>B12</f>
        <v>鳥取敬愛Ａ</v>
      </c>
    </row>
    <row r="13" spans="1:19" ht="45" customHeight="1">
      <c r="A13" s="37" t="s">
        <v>88</v>
      </c>
      <c r="B13" s="321" t="str">
        <f>IF(F10="","",F10)</f>
        <v>尽誠学園Ａ</v>
      </c>
      <c r="C13" s="322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39"/>
      <c r="I13" s="151" t="str">
        <f>IF(SUM(M13:P13)=0,"/",M13+O13&amp;"/"&amp;N13+P13)</f>
        <v>/</v>
      </c>
      <c r="J13" s="40">
        <f>IF(SUM(M13:P13)=0,"",M13*2+N13+O13*2)</f>
      </c>
      <c r="K13" s="41">
        <f>IF(SUM(M13:P13)=0,"",RANK(J13,$J$11:$J$15,0))</f>
      </c>
      <c r="L13" s="164"/>
      <c r="M13" s="66">
        <f>IF(LEFT(H13,1)="3",1,0)+IF(LEFT(G13,1)="3",1,0)+IF(LEFT(F13,1)="3",1,0)+IF(LEFT(E13,1)="3",1,0)+IF(LEFT(D13,1)="3",1,0)</f>
        <v>0</v>
      </c>
      <c r="N13" s="66">
        <f>IF(RIGHT(H13,1)="3",1,0)+IF(RIGHT(G13,1)="3",1,0)+IF(RIGHT(F13,1)="3",1,0)+IF(RIGHT(E13,1)="3",1,0)+IF(RIGHT(D13,1)="3",1,0)</f>
        <v>0</v>
      </c>
      <c r="O13" s="66">
        <f>IF(LEFT(H13,1)="W",1,0)+IF(LEFT(G13,1)="W",1,0)+IF(LEFT(F13,1)="W",1,0)+IF(LEFT(E13,1)="W",1,0)+IF(LEFT(D13,1)="W",1,0)</f>
        <v>0</v>
      </c>
      <c r="P13" s="66">
        <f>IF(LEFT(H13,1)="L",1,0)+IF(LEFT(G13,1)="L",1,0)+IF(LEFT(F13,1)="L",1,0)+IF(LEFT(E13,1)="L",1,0)+IF(LEFT(D13,1)="L",1,0)</f>
        <v>0</v>
      </c>
      <c r="Q13" s="164"/>
      <c r="R13" s="69" t="str">
        <f>B13</f>
        <v>尽誠学園Ａ</v>
      </c>
      <c r="S13" s="21"/>
    </row>
    <row r="14" spans="1:19" ht="45" customHeight="1">
      <c r="A14" s="37" t="s">
        <v>90</v>
      </c>
      <c r="B14" s="321" t="str">
        <f>IF(G10="","",G10)</f>
        <v>土佐女子</v>
      </c>
      <c r="C14" s="322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39"/>
      <c r="I14" s="151" t="str">
        <f>IF(SUM(M14:P14)=0,"/",M14+O14&amp;"/"&amp;N14+P14)</f>
        <v>/</v>
      </c>
      <c r="J14" s="40">
        <f>IF(SUM(M14:P14)=0,"",M14*2+N14+O14*2)</f>
      </c>
      <c r="K14" s="41">
        <f>IF(SUM(M14:P14)=0,"",RANK(J14,$J$11:$J$15,0))</f>
      </c>
      <c r="L14" s="164"/>
      <c r="M14" s="66">
        <f>IF(LEFT(H14,1)="3",1,0)+IF(LEFT(G14,1)="3",1,0)+IF(LEFT(F14,1)="3",1,0)+IF(LEFT(E14,1)="3",1,0)+IF(LEFT(D14,1)="3",1,0)</f>
        <v>0</v>
      </c>
      <c r="N14" s="66">
        <f>IF(RIGHT(H14,1)="3",1,0)+IF(RIGHT(G14,1)="3",1,0)+IF(RIGHT(F14,1)="3",1,0)+IF(RIGHT(E14,1)="3",1,0)+IF(RIGHT(D14,1)="3",1,0)</f>
        <v>0</v>
      </c>
      <c r="O14" s="66">
        <f>IF(LEFT(H14,1)="W",1,0)+IF(LEFT(G14,1)="W",1,0)+IF(LEFT(F14,1)="W",1,0)+IF(LEFT(E14,1)="W",1,0)+IF(LEFT(D14,1)="W",1,0)</f>
        <v>0</v>
      </c>
      <c r="P14" s="66">
        <f>IF(LEFT(H14,1)="L",1,0)+IF(LEFT(G14,1)="L",1,0)+IF(LEFT(F14,1)="L",1,0)+IF(LEFT(E14,1)="L",1,0)+IF(LEFT(D14,1)="L",1,0)</f>
        <v>0</v>
      </c>
      <c r="Q14" s="164"/>
      <c r="R14" s="69" t="str">
        <f>B14</f>
        <v>土佐女子</v>
      </c>
      <c r="S14" s="21"/>
    </row>
    <row r="15" spans="1:19" ht="45" customHeight="1" thickBot="1">
      <c r="A15" s="42" t="s">
        <v>94</v>
      </c>
      <c r="B15" s="323" t="str">
        <f>IF(H10="","",H10)</f>
        <v>佐賀商業Ａ</v>
      </c>
      <c r="C15" s="324"/>
      <c r="D15" s="74" t="str">
        <f>IF(LEFT(H11,1)="W","L W/O",IF(LEFT(H11,1)="L","W W/O",IF(H11="-","-",RIGHT(H11,1)&amp;"-"&amp;LEFT(H11,1))))</f>
        <v>-</v>
      </c>
      <c r="E15" s="75" t="str">
        <f>IF(LEFT(H12,1)="W","L W/O",IF(LEFT(H12,1)="L","W W/O",IF(H12="-","-",RIGHT(H12,1)&amp;"-"&amp;LEFT(H12,1))))</f>
        <v>-</v>
      </c>
      <c r="F15" s="75" t="str">
        <f>IF(LEFT(H13,1)="W","L W/O",IF(LEFT(H13,1)="L","W W/O",IF(H13="-","-",RIGHT(H13,1)&amp;"-"&amp;LEFT(H13,1))))</f>
        <v>-</v>
      </c>
      <c r="G15" s="75" t="str">
        <f>IF(LEFT(H14,1)="W","L W/O",IF(LEFT(H14,1)="L","W W/O",IF(H14="-","-",RIGHT(H14,1)&amp;"-"&amp;LEFT(H14,1))))</f>
        <v>-</v>
      </c>
      <c r="H15" s="181"/>
      <c r="I15" s="152" t="str">
        <f>IF(SUM(M15:P15)=0,"/",M15+O15&amp;"/"&amp;N15+P15)</f>
        <v>/</v>
      </c>
      <c r="J15" s="43">
        <f>IF(SUM(M15:P15)=0,"",M15*2+N15+O15*2)</f>
      </c>
      <c r="K15" s="47">
        <f>IF(SUM(M15:P15)=0,"",RANK(J15,$J$11:$J$15,0))</f>
      </c>
      <c r="L15" s="164"/>
      <c r="M15" s="66">
        <f>IF(LEFT(H15,1)="3",1,0)+IF(LEFT(G15,1)="3",1,0)+IF(LEFT(F15,1)="3",1,0)+IF(LEFT(E15,1)="3",1,0)+IF(LEFT(D15,1)="3",1,0)</f>
        <v>0</v>
      </c>
      <c r="N15" s="66">
        <f>IF(RIGHT(H15,1)="3",1,0)+IF(RIGHT(G15,1)="3",1,0)+IF(RIGHT(F15,1)="3",1,0)+IF(RIGHT(E15,1)="3",1,0)+IF(RIGHT(D15,1)="3",1,0)</f>
        <v>0</v>
      </c>
      <c r="O15" s="66">
        <f>IF(LEFT(H15,1)="W",1,0)+IF(LEFT(G15,1)="W",1,0)+IF(LEFT(F15,1)="W",1,0)+IF(LEFT(E15,1)="W",1,0)+IF(LEFT(D15,1)="W",1,0)</f>
        <v>0</v>
      </c>
      <c r="P15" s="66">
        <f>IF(LEFT(H15,1)="L",1,0)+IF(LEFT(G15,1)="L",1,0)+IF(LEFT(F15,1)="L",1,0)+IF(LEFT(E15,1)="L",1,0)+IF(LEFT(D15,1)="L",1,0)</f>
        <v>0</v>
      </c>
      <c r="Q15" s="164"/>
      <c r="R15" s="69" t="str">
        <f>B15</f>
        <v>佐賀商業Ａ</v>
      </c>
      <c r="S15" s="21"/>
    </row>
    <row r="16" spans="1:19" ht="45" customHeight="1" thickBot="1">
      <c r="A16" s="101"/>
      <c r="B16" s="113"/>
      <c r="C16" s="113"/>
      <c r="D16" s="165"/>
      <c r="E16" s="165"/>
      <c r="F16" s="165"/>
      <c r="G16" s="165"/>
      <c r="H16" s="65"/>
      <c r="I16" s="65"/>
      <c r="J16" s="159"/>
      <c r="K16" s="164"/>
      <c r="L16" s="164"/>
      <c r="M16" s="164"/>
      <c r="N16" s="177"/>
      <c r="O16" s="177"/>
      <c r="P16" s="177"/>
      <c r="Q16" s="177"/>
      <c r="R16" s="164"/>
      <c r="S16" s="48"/>
    </row>
    <row r="17" spans="1:18" s="48" customFormat="1" ht="45" customHeight="1" thickBot="1">
      <c r="A17" s="54"/>
      <c r="B17" s="407" t="s">
        <v>14</v>
      </c>
      <c r="C17" s="408"/>
      <c r="D17" s="55" t="s">
        <v>15</v>
      </c>
      <c r="E17" s="56" t="s">
        <v>16</v>
      </c>
      <c r="F17" s="56" t="s">
        <v>17</v>
      </c>
      <c r="G17" s="56" t="s">
        <v>18</v>
      </c>
      <c r="H17" s="57" t="s">
        <v>19</v>
      </c>
      <c r="I17" s="182"/>
      <c r="J17" s="383" t="s">
        <v>36</v>
      </c>
      <c r="K17" s="384"/>
      <c r="L17" s="384" t="s">
        <v>37</v>
      </c>
      <c r="M17" s="384"/>
      <c r="N17" s="384"/>
      <c r="O17" s="384"/>
      <c r="P17" s="384"/>
      <c r="Q17" s="385"/>
      <c r="R17" s="178"/>
    </row>
    <row r="18" spans="2:18" s="48" customFormat="1" ht="45" customHeight="1">
      <c r="B18" s="403" t="s">
        <v>174</v>
      </c>
      <c r="C18" s="404"/>
      <c r="D18" s="58" t="s">
        <v>97</v>
      </c>
      <c r="E18" s="59" t="s">
        <v>98</v>
      </c>
      <c r="F18" s="59" t="s">
        <v>99</v>
      </c>
      <c r="G18" s="59" t="s">
        <v>100</v>
      </c>
      <c r="H18" s="60" t="s">
        <v>101</v>
      </c>
      <c r="I18" s="183">
        <v>1</v>
      </c>
      <c r="J18" s="411">
        <f aca="true" t="shared" si="7" ref="J18:J23">IF(ISERROR(VLOOKUP($I18,$Q$3:$R$8,2,FALSE))=TRUE,"",VLOOKUP($I18,$Q$3:$R$8,2,FALSE))</f>
      </c>
      <c r="K18" s="412"/>
      <c r="L18" s="353">
        <f>IF(ISERROR(VLOOKUP($I18,$K$11:$R$15,8,FALSE))=TRUE,"",VLOOKUP($I18,$K$11:$R$15,8,FALSE))</f>
      </c>
      <c r="M18" s="353"/>
      <c r="N18" s="353">
        <f>IF(ISERROR(VLOOKUP($I18,$L$3:$S$7,8,FALSE))=TRUE,"",VLOOKUP($I18,$L$3:$S$7,8,FALSE))</f>
      </c>
      <c r="O18" s="353"/>
      <c r="P18" s="353">
        <f>IF(ISERROR(VLOOKUP($I18,$L$3:$S$7,8,FALSE))=TRUE,"",VLOOKUP($I18,$L$3:$S$7,8,FALSE))</f>
      </c>
      <c r="Q18" s="413"/>
      <c r="R18" s="175"/>
    </row>
    <row r="19" spans="2:18" s="48" customFormat="1" ht="45" customHeight="1">
      <c r="B19" s="405" t="s">
        <v>175</v>
      </c>
      <c r="C19" s="406"/>
      <c r="D19" s="94" t="s">
        <v>103</v>
      </c>
      <c r="E19" s="95" t="s">
        <v>102</v>
      </c>
      <c r="F19" s="95" t="s">
        <v>105</v>
      </c>
      <c r="G19" s="95" t="s">
        <v>106</v>
      </c>
      <c r="H19" s="96" t="s">
        <v>107</v>
      </c>
      <c r="I19" s="184">
        <v>2</v>
      </c>
      <c r="J19" s="409">
        <f t="shared" si="7"/>
      </c>
      <c r="K19" s="395"/>
      <c r="L19" s="344">
        <f>IF(ISERROR(VLOOKUP($I19,$K$11:$R$15,8,FALSE))=TRUE,"",VLOOKUP($I19,$K$11:$R$15,8,FALSE))</f>
      </c>
      <c r="M19" s="344"/>
      <c r="N19" s="344">
        <f>IF(ISERROR(VLOOKUP($I19,$L$3:$S$7,8,FALSE))=TRUE,"",VLOOKUP($I19,$L$3:$S$7,8,FALSE))</f>
      </c>
      <c r="O19" s="344"/>
      <c r="P19" s="344">
        <f>IF(ISERROR(VLOOKUP($I19,$L$3:$S$7,8,FALSE))=TRUE,"",VLOOKUP($I19,$L$3:$S$7,8,FALSE))</f>
      </c>
      <c r="Q19" s="414"/>
      <c r="R19" s="175"/>
    </row>
    <row r="20" spans="2:18" s="48" customFormat="1" ht="45" customHeight="1" thickBot="1">
      <c r="B20" s="405" t="s">
        <v>176</v>
      </c>
      <c r="C20" s="406"/>
      <c r="D20" s="94" t="s">
        <v>109</v>
      </c>
      <c r="E20" s="95" t="s">
        <v>104</v>
      </c>
      <c r="F20" s="95" t="s">
        <v>110</v>
      </c>
      <c r="G20" s="95" t="s">
        <v>108</v>
      </c>
      <c r="H20" s="96" t="s">
        <v>111</v>
      </c>
      <c r="I20" s="250">
        <v>3</v>
      </c>
      <c r="J20" s="409">
        <f t="shared" si="7"/>
      </c>
      <c r="K20" s="395"/>
      <c r="L20" s="396">
        <f>IF(ISERROR(VLOOKUP($I20,$K$11:$R$15,8,FALSE))=TRUE,"",VLOOKUP($I20,$K$11:$R$15,8,FALSE))</f>
      </c>
      <c r="M20" s="396"/>
      <c r="N20" s="396">
        <f>IF(ISERROR(VLOOKUP($I20,$L$3:$S$7,8,FALSE))=TRUE,"",VLOOKUP($I20,$L$3:$S$7,8,FALSE))</f>
      </c>
      <c r="O20" s="396"/>
      <c r="P20" s="396">
        <f>IF(ISERROR(VLOOKUP($I20,$L$3:$S$7,8,FALSE))=TRUE,"",VLOOKUP($I20,$L$3:$S$7,8,FALSE))</f>
      </c>
      <c r="Q20" s="410"/>
      <c r="R20" s="175"/>
    </row>
    <row r="21" spans="2:18" s="48" customFormat="1" ht="45" customHeight="1">
      <c r="B21" s="418" t="s">
        <v>177</v>
      </c>
      <c r="C21" s="419"/>
      <c r="D21" s="251" t="s">
        <v>103</v>
      </c>
      <c r="E21" s="252" t="s">
        <v>98</v>
      </c>
      <c r="F21" s="252" t="s">
        <v>99</v>
      </c>
      <c r="G21" s="252" t="s">
        <v>100</v>
      </c>
      <c r="H21" s="253" t="s">
        <v>101</v>
      </c>
      <c r="I21" s="186">
        <v>4</v>
      </c>
      <c r="J21" s="420">
        <f t="shared" si="7"/>
      </c>
      <c r="K21" s="361"/>
      <c r="L21" s="362">
        <f>IF(ISERROR(VLOOKUP($I21,$K$11:$R$15,8,FALSE))=TRUE,"",VLOOKUP($I21,$K$11:$R$15,8,FALSE))</f>
      </c>
      <c r="M21" s="362"/>
      <c r="N21" s="362">
        <f>IF(ISERROR(VLOOKUP($I21,$L$3:$S$7,8,FALSE))=TRUE,"",VLOOKUP($I21,$L$3:$S$7,8,FALSE))</f>
      </c>
      <c r="O21" s="362"/>
      <c r="P21" s="362">
        <f>IF(ISERROR(VLOOKUP($I21,$L$3:$S$7,8,FALSE))=TRUE,"",VLOOKUP($I21,$L$3:$S$7,8,FALSE))</f>
      </c>
      <c r="Q21" s="421"/>
      <c r="R21" s="175"/>
    </row>
    <row r="22" spans="2:18" s="48" customFormat="1" ht="45" customHeight="1" thickBot="1">
      <c r="B22" s="422" t="s">
        <v>79</v>
      </c>
      <c r="C22" s="422"/>
      <c r="D22" s="249" t="s">
        <v>109</v>
      </c>
      <c r="E22" s="63" t="s">
        <v>102</v>
      </c>
      <c r="F22" s="63" t="s">
        <v>110</v>
      </c>
      <c r="G22" s="63" t="s">
        <v>106</v>
      </c>
      <c r="H22" s="64" t="s">
        <v>111</v>
      </c>
      <c r="I22" s="184">
        <v>5</v>
      </c>
      <c r="J22" s="415">
        <f t="shared" si="7"/>
      </c>
      <c r="K22" s="388"/>
      <c r="L22" s="416">
        <f>IF(ISERROR(VLOOKUP($I22,$K$11:$R$15,8,FALSE))=TRUE,"",VLOOKUP($I22,$K$11:$R$15,8,FALSE))</f>
      </c>
      <c r="M22" s="416"/>
      <c r="N22" s="416">
        <f>IF(ISERROR(VLOOKUP($I22,$L$3:$S$7,8,FALSE))=TRUE,"",VLOOKUP($I22,$L$3:$S$7,8,FALSE))</f>
      </c>
      <c r="O22" s="416"/>
      <c r="P22" s="416">
        <f>IF(ISERROR(VLOOKUP($I22,$L$3:$S$7,8,FALSE))=TRUE,"",VLOOKUP($I22,$L$3:$S$7,8,FALSE))</f>
      </c>
      <c r="Q22" s="417"/>
      <c r="R22" s="175"/>
    </row>
    <row r="23" spans="2:18" s="48" customFormat="1" ht="45" customHeight="1" thickBot="1">
      <c r="B23" s="97"/>
      <c r="C23" s="97"/>
      <c r="D23" s="98"/>
      <c r="E23" s="98"/>
      <c r="F23" s="98"/>
      <c r="G23" s="98"/>
      <c r="H23" s="98"/>
      <c r="I23" s="187">
        <v>6</v>
      </c>
      <c r="J23" s="401">
        <f t="shared" si="7"/>
      </c>
      <c r="K23" s="402"/>
      <c r="L23" s="180"/>
      <c r="M23" s="176"/>
      <c r="N23" s="176"/>
      <c r="O23" s="176"/>
      <c r="P23" s="176"/>
      <c r="Q23" s="176"/>
      <c r="R23" s="179"/>
    </row>
    <row r="24" spans="1:21" ht="45" customHeight="1">
      <c r="A24" s="61"/>
      <c r="B24" s="97"/>
      <c r="C24" s="97"/>
      <c r="D24" s="98"/>
      <c r="E24" s="98"/>
      <c r="F24" s="98"/>
      <c r="G24" s="98"/>
      <c r="H24" s="98"/>
      <c r="I24" s="98"/>
      <c r="J24" s="173"/>
      <c r="K24" s="174"/>
      <c r="L24" s="174"/>
      <c r="M24" s="174"/>
      <c r="N24" s="174"/>
      <c r="O24" s="174"/>
      <c r="P24" s="174"/>
      <c r="Q24" s="174"/>
      <c r="R24" s="174"/>
      <c r="S24" s="91"/>
      <c r="T24" s="48"/>
      <c r="U24" s="48"/>
    </row>
    <row r="25" spans="1:21" ht="45" customHeight="1">
      <c r="A25" s="61"/>
      <c r="B25" s="97"/>
      <c r="C25" s="97"/>
      <c r="D25" s="98"/>
      <c r="E25" s="98"/>
      <c r="F25" s="98"/>
      <c r="G25" s="98"/>
      <c r="H25" s="98"/>
      <c r="I25" s="98"/>
      <c r="S25" s="91"/>
      <c r="T25" s="48"/>
      <c r="U25" s="48"/>
    </row>
    <row r="26" spans="1:21" ht="45" customHeight="1">
      <c r="A26" s="61"/>
      <c r="F26" s="67"/>
      <c r="J26" s="98"/>
      <c r="K26" s="99"/>
      <c r="L26" s="99"/>
      <c r="M26" s="99"/>
      <c r="N26" s="99"/>
      <c r="O26" s="99"/>
      <c r="P26" s="99"/>
      <c r="Q26" s="99"/>
      <c r="R26" s="99"/>
      <c r="S26" s="91"/>
      <c r="T26" s="48"/>
      <c r="U26" s="48"/>
    </row>
  </sheetData>
  <sheetProtection/>
  <mergeCells count="41">
    <mergeCell ref="B8:C8"/>
    <mergeCell ref="J2:K2"/>
    <mergeCell ref="J3:K3"/>
    <mergeCell ref="J4:K4"/>
    <mergeCell ref="J5:K5"/>
    <mergeCell ref="J6:K6"/>
    <mergeCell ref="J7:K7"/>
    <mergeCell ref="J8:K8"/>
    <mergeCell ref="J22:K22"/>
    <mergeCell ref="L22:Q22"/>
    <mergeCell ref="B21:C21"/>
    <mergeCell ref="J21:K21"/>
    <mergeCell ref="L21:Q21"/>
    <mergeCell ref="B20:C20"/>
    <mergeCell ref="B22:C22"/>
    <mergeCell ref="J17:K17"/>
    <mergeCell ref="L17:Q17"/>
    <mergeCell ref="J20:K20"/>
    <mergeCell ref="L20:Q20"/>
    <mergeCell ref="J18:K18"/>
    <mergeCell ref="L18:Q18"/>
    <mergeCell ref="J19:K19"/>
    <mergeCell ref="L19:Q19"/>
    <mergeCell ref="B13:C13"/>
    <mergeCell ref="A10:B10"/>
    <mergeCell ref="B11:C11"/>
    <mergeCell ref="B18:C18"/>
    <mergeCell ref="B19:C19"/>
    <mergeCell ref="B17:C17"/>
    <mergeCell ref="B15:C15"/>
    <mergeCell ref="B12:C12"/>
    <mergeCell ref="J23:K23"/>
    <mergeCell ref="A1:B1"/>
    <mergeCell ref="C1:D1"/>
    <mergeCell ref="A2:B2"/>
    <mergeCell ref="B14:C14"/>
    <mergeCell ref="B5:C5"/>
    <mergeCell ref="B6:C6"/>
    <mergeCell ref="B3:C3"/>
    <mergeCell ref="B4:C4"/>
    <mergeCell ref="B7:C7"/>
  </mergeCells>
  <conditionalFormatting sqref="F26:F30 D26:D30">
    <cfRule type="expression" priority="1" dxfId="13" stopIfTrue="1">
      <formula>ISERROR(D26)=TRUE</formula>
    </cfRule>
  </conditionalFormatting>
  <dataValidations count="1">
    <dataValidation allowBlank="1" showInputMessage="1" showErrorMessage="1" imeMode="off" sqref="J16 I7 F4:G4 H4:I6 H12:H14 G13 F12:G12 E11:H11 E3:I3 G5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5" r:id="rId2"/>
  <headerFooter alignWithMargins="0">
    <oddFooter>&amp;C&amp;"ＭＳ 明朝,標準"－21－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24"/>
  <sheetViews>
    <sheetView view="pageBreakPreview" zoomScale="60" zoomScaleNormal="96" workbookViewId="0" topLeftCell="B1">
      <selection activeCell="J7" sqref="J7:K7"/>
    </sheetView>
  </sheetViews>
  <sheetFormatPr defaultColWidth="9.00390625" defaultRowHeight="45" customHeight="1"/>
  <cols>
    <col min="1" max="2" width="4.625" style="21" customWidth="1"/>
    <col min="3" max="9" width="10.625" style="21" customWidth="1"/>
    <col min="10" max="10" width="8.75390625" style="21" customWidth="1"/>
    <col min="11" max="11" width="5.625" style="21" customWidth="1"/>
    <col min="12" max="12" width="5.50390625" style="21" customWidth="1"/>
    <col min="13" max="13" width="9.375" style="21" hidden="1" customWidth="1"/>
    <col min="14" max="16" width="5.625" style="21" hidden="1" customWidth="1"/>
    <col min="17" max="17" width="5.625" style="21" customWidth="1"/>
    <col min="18" max="18" width="3.125" style="69" customWidth="1"/>
    <col min="19" max="19" width="3.125" style="21" customWidth="1"/>
    <col min="20" max="20" width="2.875" style="21" customWidth="1"/>
    <col min="21" max="16384" width="9.00390625" style="21" customWidth="1"/>
  </cols>
  <sheetData>
    <row r="1" spans="1:18" s="1" customFormat="1" ht="45" customHeight="1" thickBot="1">
      <c r="A1" s="335" t="s">
        <v>4</v>
      </c>
      <c r="B1" s="335"/>
      <c r="C1" s="335" t="s">
        <v>5</v>
      </c>
      <c r="D1" s="335"/>
      <c r="E1" s="19" t="s">
        <v>20</v>
      </c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68"/>
    </row>
    <row r="2" spans="1:17" ht="45" customHeight="1" thickBot="1">
      <c r="A2" s="336" t="s">
        <v>51</v>
      </c>
      <c r="B2" s="337"/>
      <c r="C2" s="22" t="s">
        <v>178</v>
      </c>
      <c r="D2" s="78" t="str">
        <f>IF('予選ﾘｰｸﾞ順位'!B15="","",'予選ﾘｰｸﾞ順位'!B15)</f>
        <v>佐賀商業Ｂ</v>
      </c>
      <c r="E2" s="51" t="str">
        <f>IF('予選ﾘｰｸﾞ順位'!C15="","",'予選ﾘｰｸﾞ順位'!C15)</f>
        <v>今治南Ａ</v>
      </c>
      <c r="F2" s="51" t="str">
        <f>IF('予選ﾘｰｸﾞ順位'!D15="","",'予選ﾘｰｸﾞ順位'!D15)</f>
        <v>帝塚山Ａ</v>
      </c>
      <c r="G2" s="51" t="str">
        <f>IF('予選ﾘｰｸﾞ順位'!E15="","",'予選ﾘｰｸﾞ順位'!E15)</f>
        <v>城南Ｂ</v>
      </c>
      <c r="H2" s="79" t="str">
        <f>IF('予選ﾘｰｸﾞ順位'!F15="","",'予選ﾘｰｸﾞ順位'!F15)</f>
        <v>尽誠学園Ｂ</v>
      </c>
      <c r="I2" s="79" t="str">
        <f>IF('予選ﾘｰｸﾞ順位'!G15="","",'予選ﾘｰｸﾞ順位'!G15)</f>
        <v>長崎商業</v>
      </c>
      <c r="J2" s="327" t="s">
        <v>7</v>
      </c>
      <c r="K2" s="328"/>
      <c r="L2" s="25" t="s">
        <v>8</v>
      </c>
      <c r="M2" s="26" t="s">
        <v>9</v>
      </c>
      <c r="N2" s="27" t="s">
        <v>10</v>
      </c>
      <c r="O2" s="27" t="s">
        <v>11</v>
      </c>
      <c r="P2" s="27" t="s">
        <v>12</v>
      </c>
      <c r="Q2" s="28" t="s">
        <v>13</v>
      </c>
    </row>
    <row r="3" spans="1:18" ht="45" customHeight="1">
      <c r="A3" s="29" t="s">
        <v>92</v>
      </c>
      <c r="B3" s="338" t="str">
        <f>IF(D2="","",D2)</f>
        <v>佐賀商業Ｂ</v>
      </c>
      <c r="C3" s="339"/>
      <c r="D3" s="30"/>
      <c r="E3" s="31"/>
      <c r="F3" s="31"/>
      <c r="G3" s="31"/>
      <c r="H3" s="70"/>
      <c r="I3" s="70"/>
      <c r="J3" s="329" t="str">
        <f aca="true" t="shared" si="0" ref="J3:J8">IF(SUM(M3:P3)=0,"/",M3+O3&amp;"/"&amp;N3+P3)</f>
        <v>/</v>
      </c>
      <c r="K3" s="330"/>
      <c r="L3" s="32">
        <f aca="true" t="shared" si="1" ref="L3:L8">IF(SUM(M3:P3)=0,"",M3*2+N3+O3*2)</f>
      </c>
      <c r="M3" s="33">
        <f aca="true" t="shared" si="2" ref="M3:M8">IF(LEFT(I3,1)="3",1,0)+IF(LEFT(H3,1)="3",1,0)+IF(LEFT(G3,1)="3",1,0)+IF(LEFT(F3,1)="3",1,0)+IF(LEFT(E3,1)="3",1,0)+IF(LEFT(D3,1)="3",1,0)</f>
        <v>0</v>
      </c>
      <c r="N3" s="34">
        <f aca="true" t="shared" si="3" ref="N3:N8">IF(RIGHT(I3,1)="3",1,0)+IF(RIGHT(H3,1)="3",1,0)+IF(RIGHT(G3,1)="3",1,0)+IF(RIGHT(F3,1)="3",1,0)+IF(RIGHT(E3,1)="3",1,0)+IF(RIGHT(D3,1)="3",1,0)</f>
        <v>0</v>
      </c>
      <c r="O3" s="35">
        <f aca="true" t="shared" si="4" ref="O3:O8">IF(LEFT(I3,1)="W",1,0)+IF(LEFT(H3,1)="W",1,0)+IF(LEFT(G3,1)="W",1,0)+IF(LEFT(F3,1)="W",1,0)+IF(LEFT(E3,1)="W",1,0)+IF(LEFT(D3,1)="W",1,0)</f>
        <v>0</v>
      </c>
      <c r="P3" s="35">
        <f aca="true" t="shared" si="5" ref="P3:P8">IF(LEFT(I3,1)="L",1,0)+IF(LEFT(H3,1)="L",1,0)+IF(LEFT(G3,1)="L",1,0)+IF(LEFT(F3,1)="L",1,0)+IF(LEFT(E3,1)="L",1,0)+IF(LEFT(D3,1)="L",1,0)</f>
        <v>0</v>
      </c>
      <c r="Q3" s="36">
        <f>IF(SUM(M3:P3)=0,"",RANK(L3,L3:L8,0))</f>
      </c>
      <c r="R3" s="69" t="str">
        <f aca="true" t="shared" si="6" ref="R3:R8">B3</f>
        <v>佐賀商業Ｂ</v>
      </c>
    </row>
    <row r="4" spans="1:18" s="53" customFormat="1" ht="45" customHeight="1">
      <c r="A4" s="37" t="s">
        <v>93</v>
      </c>
      <c r="B4" s="321" t="str">
        <f>IF(E2="","",E2)</f>
        <v>今治南Ａ</v>
      </c>
      <c r="C4" s="322"/>
      <c r="D4" s="71" t="str">
        <f>IF(LEFT(E3,1)="W","L W/O",IF(LEFT(E3,1)="L","W W/O",IF(E3="-","-",RIGHT(E3,1)&amp;"-"&amp;LEFT(E3,1))))</f>
        <v>-</v>
      </c>
      <c r="E4" s="38"/>
      <c r="F4" s="39"/>
      <c r="G4" s="39"/>
      <c r="H4" s="72"/>
      <c r="I4" s="72"/>
      <c r="J4" s="331" t="str">
        <f t="shared" si="0"/>
        <v>/</v>
      </c>
      <c r="K4" s="332"/>
      <c r="L4" s="40">
        <f t="shared" si="1"/>
      </c>
      <c r="M4" s="33">
        <f t="shared" si="2"/>
        <v>0</v>
      </c>
      <c r="N4" s="34">
        <f t="shared" si="3"/>
        <v>0</v>
      </c>
      <c r="O4" s="35">
        <f t="shared" si="4"/>
        <v>0</v>
      </c>
      <c r="P4" s="35">
        <f t="shared" si="5"/>
        <v>0</v>
      </c>
      <c r="Q4" s="41">
        <f>IF(SUM(M4:P4)=0,"",RANK(L4,L3:L8,0))</f>
      </c>
      <c r="R4" s="69" t="str">
        <f t="shared" si="6"/>
        <v>今治南Ａ</v>
      </c>
    </row>
    <row r="5" spans="1:18" ht="45" customHeight="1">
      <c r="A5" s="37" t="s">
        <v>89</v>
      </c>
      <c r="B5" s="321" t="str">
        <f>IF(F2="","",F2)</f>
        <v>帝塚山Ａ</v>
      </c>
      <c r="C5" s="322"/>
      <c r="D5" s="71" t="str">
        <f>IF(LEFT(F3,1)="W","L W/O",IF(LEFT(F3,1)="L","W W/O",IF(F3="-","-",RIGHT(F3,1)&amp;"-"&amp;LEFT(F3,1))))</f>
        <v>-</v>
      </c>
      <c r="E5" s="73" t="str">
        <f>IF(LEFT(F4,1)="W","L W/O",IF(LEFT(F4,1)="L","W W/O",IF(F4="-","-",RIGHT(F4,1)&amp;"-"&amp;LEFT(F4,1))))</f>
        <v>-</v>
      </c>
      <c r="F5" s="38"/>
      <c r="G5" s="39"/>
      <c r="H5" s="72"/>
      <c r="I5" s="72"/>
      <c r="J5" s="331" t="str">
        <f t="shared" si="0"/>
        <v>/</v>
      </c>
      <c r="K5" s="332"/>
      <c r="L5" s="40">
        <f t="shared" si="1"/>
      </c>
      <c r="M5" s="33">
        <f t="shared" si="2"/>
        <v>0</v>
      </c>
      <c r="N5" s="34">
        <f t="shared" si="3"/>
        <v>0</v>
      </c>
      <c r="O5" s="35">
        <f t="shared" si="4"/>
        <v>0</v>
      </c>
      <c r="P5" s="35">
        <f t="shared" si="5"/>
        <v>0</v>
      </c>
      <c r="Q5" s="41">
        <f>IF(SUM(M5:P5)=0,"",RANK(L5,L3:L8,0))</f>
      </c>
      <c r="R5" s="69" t="str">
        <f t="shared" si="6"/>
        <v>帝塚山Ａ</v>
      </c>
    </row>
    <row r="6" spans="1:18" ht="45" customHeight="1">
      <c r="A6" s="37" t="s">
        <v>91</v>
      </c>
      <c r="B6" s="321" t="str">
        <f>IF(G2="","",G2)</f>
        <v>城南Ｂ</v>
      </c>
      <c r="C6" s="322"/>
      <c r="D6" s="71" t="str">
        <f>IF(LEFT(G3,1)="W","L W/O",IF(LEFT(G3,1)="L","W W/O",IF(G3="-","-",RIGHT(G3,1)&amp;"-"&amp;LEFT(G3,1))))</f>
        <v>-</v>
      </c>
      <c r="E6" s="73" t="str">
        <f>IF(LEFT(G4,1)="W","L W/O",IF(LEFT(G4,1)="L","W W/O",IF(G4="-","-",RIGHT(G4,1)&amp;"-"&amp;LEFT(G4,1))))</f>
        <v>-</v>
      </c>
      <c r="F6" s="73" t="str">
        <f>IF(LEFT(G5,1)="W","L W/O",IF(LEFT(G5,1)="L","W W/O",IF(G5="-","-",RIGHT(G5,1)&amp;"-"&amp;LEFT(G5,1))))</f>
        <v>-</v>
      </c>
      <c r="G6" s="38"/>
      <c r="H6" s="72"/>
      <c r="I6" s="72"/>
      <c r="J6" s="331" t="str">
        <f t="shared" si="0"/>
        <v>/</v>
      </c>
      <c r="K6" s="332"/>
      <c r="L6" s="40">
        <f t="shared" si="1"/>
      </c>
      <c r="M6" s="33">
        <f t="shared" si="2"/>
        <v>0</v>
      </c>
      <c r="N6" s="34">
        <f t="shared" si="3"/>
        <v>0</v>
      </c>
      <c r="O6" s="35">
        <f t="shared" si="4"/>
        <v>0</v>
      </c>
      <c r="P6" s="35">
        <f t="shared" si="5"/>
        <v>0</v>
      </c>
      <c r="Q6" s="41">
        <f>IF(SUM(M6:P6)=0,"",RANK(L6,L3:L8,0))</f>
      </c>
      <c r="R6" s="69" t="str">
        <f t="shared" si="6"/>
        <v>城南Ｂ</v>
      </c>
    </row>
    <row r="7" spans="1:18" ht="45" customHeight="1">
      <c r="A7" s="37" t="s">
        <v>95</v>
      </c>
      <c r="B7" s="325" t="str">
        <f>IF(H2="","",H2)</f>
        <v>尽誠学園Ｂ</v>
      </c>
      <c r="C7" s="326"/>
      <c r="D7" s="81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83"/>
      <c r="I7" s="229"/>
      <c r="J7" s="333" t="str">
        <f t="shared" si="0"/>
        <v>/</v>
      </c>
      <c r="K7" s="334"/>
      <c r="L7" s="85">
        <f t="shared" si="1"/>
      </c>
      <c r="M7" s="86">
        <f t="shared" si="2"/>
        <v>0</v>
      </c>
      <c r="N7" s="66">
        <f t="shared" si="3"/>
        <v>0</v>
      </c>
      <c r="O7" s="87">
        <f t="shared" si="4"/>
        <v>0</v>
      </c>
      <c r="P7" s="87">
        <f t="shared" si="5"/>
        <v>0</v>
      </c>
      <c r="Q7" s="88">
        <f>IF(SUM(M7:P7)=0,"",RANK(L7,L3:L8,0))</f>
      </c>
      <c r="R7" s="69" t="str">
        <f t="shared" si="6"/>
        <v>尽誠学園Ｂ</v>
      </c>
    </row>
    <row r="8" spans="1:18" ht="45" customHeight="1" thickBot="1">
      <c r="A8" s="42" t="s">
        <v>96</v>
      </c>
      <c r="B8" s="323" t="str">
        <f>IF(I2="","",I2)</f>
        <v>長崎商業</v>
      </c>
      <c r="C8" s="324"/>
      <c r="D8" s="74" t="str">
        <f>IF(LEFT(I3,1)="W","L W/O",IF(LEFT(I3,1)="L","W W/O",IF(I3="-","-",RIGHT(I3,1)&amp;"-"&amp;LEFT(I3,1))))</f>
        <v>-</v>
      </c>
      <c r="E8" s="74" t="str">
        <f>IF(LEFT(I4,1)="W","L W/O",IF(LEFT(I4,1)="L","W W/O",IF(I4="-","-",RIGHT(I4,1)&amp;"-"&amp;LEFT(I4,1))))</f>
        <v>-</v>
      </c>
      <c r="F8" s="75" t="str">
        <f>IF(LEFT(I5,1)="W","L W/O",IF(LEFT(I5,1)="L","W W/O",IF(I5="-","-",RIGHT(I5,1)&amp;"-"&amp;LEFT(I5,1))))</f>
        <v>-</v>
      </c>
      <c r="G8" s="75" t="str">
        <f>IF(LEFT(I6,1)="W","L W/O",IF(LEFT(I6,1)="L","W W/O",IF(I6="-","-",RIGHT(I6,1)&amp;"-"&amp;LEFT(I6,1))))</f>
        <v>-</v>
      </c>
      <c r="H8" s="75" t="str">
        <f>IF(LEFT(I7,1)="W","L W/O",IF(LEFT(I7,1)="L","W W/O",IF(I7="-","-",RIGHT(I7,1)&amp;"-"&amp;LEFT(I7,1))))</f>
        <v>-</v>
      </c>
      <c r="I8" s="90"/>
      <c r="J8" s="359" t="str">
        <f t="shared" si="0"/>
        <v>/</v>
      </c>
      <c r="K8" s="360"/>
      <c r="L8" s="43">
        <f t="shared" si="1"/>
      </c>
      <c r="M8" s="44">
        <f t="shared" si="2"/>
        <v>0</v>
      </c>
      <c r="N8" s="45">
        <f t="shared" si="3"/>
        <v>0</v>
      </c>
      <c r="O8" s="46">
        <f t="shared" si="4"/>
        <v>0</v>
      </c>
      <c r="P8" s="46">
        <f t="shared" si="5"/>
        <v>0</v>
      </c>
      <c r="Q8" s="47">
        <f>IF(SUM(M8:P8)=0,"",RANK(L8,L3:L8,0))</f>
      </c>
      <c r="R8" s="69" t="str">
        <f t="shared" si="6"/>
        <v>長崎商業</v>
      </c>
    </row>
    <row r="9" spans="1:18" ht="45" customHeight="1" thickBot="1">
      <c r="A9" s="100"/>
      <c r="B9" s="158"/>
      <c r="C9" s="158"/>
      <c r="D9" s="161"/>
      <c r="E9" s="161"/>
      <c r="F9" s="161"/>
      <c r="G9" s="161"/>
      <c r="H9" s="161"/>
      <c r="I9" s="161"/>
      <c r="J9" s="160"/>
      <c r="K9" s="160"/>
      <c r="L9" s="160"/>
      <c r="M9" s="160"/>
      <c r="N9" s="66"/>
      <c r="O9" s="66"/>
      <c r="P9" s="66"/>
      <c r="Q9" s="160"/>
      <c r="R9" s="77"/>
    </row>
    <row r="10" spans="1:18" ht="45" customHeight="1" thickBot="1">
      <c r="A10" s="336" t="s">
        <v>44</v>
      </c>
      <c r="B10" s="337"/>
      <c r="C10" s="22" t="s">
        <v>179</v>
      </c>
      <c r="D10" s="78" t="str">
        <f>IF('予選ﾘｰｸﾞ順位'!H15="","",'予選ﾘｰｸﾞ順位'!H15)</f>
        <v>早鞆</v>
      </c>
      <c r="E10" s="51" t="str">
        <f>IF('予選ﾘｰｸﾞ順位'!I15="","",'予選ﾘｰｸﾞ順位'!I15)</f>
        <v>高松中央Ａ</v>
      </c>
      <c r="F10" s="51" t="str">
        <f>IF('予選ﾘｰｸﾞ順位'!J15="","",'予選ﾘｰｸﾞ順位'!J15)</f>
        <v>柳井商工</v>
      </c>
      <c r="G10" s="51" t="str">
        <f>IF('予選ﾘｰｸﾞ順位'!K15="","",'予選ﾘｰｸﾞ順位'!K15)</f>
        <v>長崎女子商Ｂ</v>
      </c>
      <c r="H10" s="51" t="str">
        <f>IF('予選ﾘｰｸﾞ順位'!L15="","",'予選ﾘｰｸﾞ順位'!L15)</f>
        <v>合同Ｂ</v>
      </c>
      <c r="I10" s="153" t="s">
        <v>7</v>
      </c>
      <c r="J10" s="25" t="s">
        <v>8</v>
      </c>
      <c r="K10" s="28" t="s">
        <v>13</v>
      </c>
      <c r="L10" s="48"/>
      <c r="M10" s="61" t="s">
        <v>9</v>
      </c>
      <c r="N10" s="61" t="s">
        <v>10</v>
      </c>
      <c r="O10" s="61" t="s">
        <v>11</v>
      </c>
      <c r="P10" s="61" t="s">
        <v>12</v>
      </c>
      <c r="Q10" s="69"/>
      <c r="R10" s="21"/>
    </row>
    <row r="11" spans="1:18" ht="45" customHeight="1">
      <c r="A11" s="29" t="s">
        <v>86</v>
      </c>
      <c r="B11" s="338" t="str">
        <f>IF(D10="","",D10)</f>
        <v>早鞆</v>
      </c>
      <c r="C11" s="339"/>
      <c r="D11" s="30"/>
      <c r="E11" s="31"/>
      <c r="F11" s="31"/>
      <c r="G11" s="31"/>
      <c r="H11" s="70"/>
      <c r="I11" s="154" t="str">
        <f>IF(SUM(M11:P11)=0,"/",M11+O11&amp;"/"&amp;N11+P11)</f>
        <v>/</v>
      </c>
      <c r="J11" s="32">
        <f>IF(SUM(M11:P11)=0,"",M11*2+N11+O11*2)</f>
      </c>
      <c r="K11" s="36">
        <f>IF(SUM(M11:P11)=0,"",RANK(J11,$J$11:$J$15,0))</f>
      </c>
      <c r="L11" s="233" t="str">
        <f>B11</f>
        <v>早鞆</v>
      </c>
      <c r="M11" s="66">
        <f>IF(LEFT(H11,1)="3",1,0)+IF(LEFT(G11,1)="3",1,0)+IF(LEFT(F11,1)="3",1,0)+IF(LEFT(E11,1)="3",1,0)+IF(LEFT(D11,1)="3",1,0)</f>
        <v>0</v>
      </c>
      <c r="N11" s="66">
        <f>IF(RIGHT(H11,1)="3",1,0)+IF(RIGHT(G11,1)="3",1,0)+IF(RIGHT(F11,1)="3",1,0)+IF(RIGHT(E11,1)="3",1,0)+IF(RIGHT(D11,1)="3",1,0)</f>
        <v>0</v>
      </c>
      <c r="O11" s="66">
        <f>IF(LEFT(H11,1)="W",1,0)+IF(LEFT(G11,1)="W",1,0)+IF(LEFT(F11,1)="W",1,0)+IF(LEFT(E11,1)="W",1,0)+IF(LEFT(D11,1)="W",1,0)</f>
        <v>0</v>
      </c>
      <c r="P11" s="66">
        <f>IF(LEFT(H11,1)="L",1,0)+IF(LEFT(G11,1)="L",1,0)+IF(LEFT(F11,1)="L",1,0)+IF(LEFT(E11,1)="L",1,0)+IF(LEFT(D11,1)="L",1,0)</f>
        <v>0</v>
      </c>
      <c r="Q11" s="69" t="str">
        <f>B11</f>
        <v>早鞆</v>
      </c>
      <c r="R11" s="21"/>
    </row>
    <row r="12" spans="1:17" s="53" customFormat="1" ht="45" customHeight="1">
      <c r="A12" s="37" t="s">
        <v>87</v>
      </c>
      <c r="B12" s="321" t="str">
        <f>IF(E10="","",E10)</f>
        <v>高松中央Ａ</v>
      </c>
      <c r="C12" s="322"/>
      <c r="D12" s="71" t="str">
        <f>IF(LEFT(E11,1)="W","L W/O",IF(LEFT(E11,1)="L","W W/O",IF(E11="-","-",RIGHT(E11,1)&amp;"-"&amp;LEFT(E11,1))))</f>
        <v>-</v>
      </c>
      <c r="E12" s="38"/>
      <c r="F12" s="39"/>
      <c r="G12" s="39"/>
      <c r="H12" s="72"/>
      <c r="I12" s="151" t="str">
        <f>IF(SUM(M12:P12)=0,"/",M12+O12&amp;"/"&amp;N12+P12)</f>
        <v>/</v>
      </c>
      <c r="J12" s="40">
        <f>IF(SUM(M12:P12)=0,"",M12*2+N12+O12*2)</f>
      </c>
      <c r="K12" s="41">
        <f>IF(SUM(M12:P12)=0,"",RANK(J12,$J$11:$J$15,0))</f>
      </c>
      <c r="L12" s="233" t="str">
        <f>B12</f>
        <v>高松中央Ａ</v>
      </c>
      <c r="M12" s="66">
        <f>IF(LEFT(H12,1)="3",1,0)+IF(LEFT(G12,1)="3",1,0)+IF(LEFT(F12,1)="3",1,0)+IF(LEFT(E12,1)="3",1,0)+IF(LEFT(D12,1)="3",1,0)</f>
        <v>0</v>
      </c>
      <c r="N12" s="66">
        <f>IF(RIGHT(H12,1)="3",1,0)+IF(RIGHT(G12,1)="3",1,0)+IF(RIGHT(F12,1)="3",1,0)+IF(RIGHT(E12,1)="3",1,0)+IF(RIGHT(D12,1)="3",1,0)</f>
        <v>0</v>
      </c>
      <c r="O12" s="66">
        <f>IF(LEFT(H12,1)="W",1,0)+IF(LEFT(G12,1)="W",1,0)+IF(LEFT(F12,1)="W",1,0)+IF(LEFT(E12,1)="W",1,0)+IF(LEFT(D12,1)="W",1,0)</f>
        <v>0</v>
      </c>
      <c r="P12" s="66">
        <f>IF(LEFT(H12,1)="L",1,0)+IF(LEFT(G12,1)="L",1,0)+IF(LEFT(F12,1)="L",1,0)+IF(LEFT(E12,1)="L",1,0)+IF(LEFT(D12,1)="L",1,0)</f>
        <v>0</v>
      </c>
      <c r="Q12" s="69" t="str">
        <f>B12</f>
        <v>高松中央Ａ</v>
      </c>
    </row>
    <row r="13" spans="1:18" ht="45" customHeight="1">
      <c r="A13" s="37" t="s">
        <v>88</v>
      </c>
      <c r="B13" s="321" t="str">
        <f>IF(F10="","",F10)</f>
        <v>柳井商工</v>
      </c>
      <c r="C13" s="322"/>
      <c r="D13" s="71" t="str">
        <f>IF(LEFT(F11,1)="W","L W/O",IF(LEFT(F11,1)="L","W W/O",IF(F11="-","-",RIGHT(F11,1)&amp;"-"&amp;LEFT(F11,1))))</f>
        <v>-</v>
      </c>
      <c r="E13" s="73" t="str">
        <f>IF(LEFT(F12,1)="W","L W/O",IF(LEFT(F12,1)="L","W W/O",IF(F12="-","-",RIGHT(F12,1)&amp;"-"&amp;LEFT(F12,1))))</f>
        <v>-</v>
      </c>
      <c r="F13" s="38"/>
      <c r="G13" s="39"/>
      <c r="H13" s="72"/>
      <c r="I13" s="151" t="str">
        <f>IF(SUM(M13:P13)=0,"/",M13+O13&amp;"/"&amp;N13+P13)</f>
        <v>/</v>
      </c>
      <c r="J13" s="40">
        <f>IF(SUM(M13:P13)=0,"",M13*2+N13+O13*2)</f>
      </c>
      <c r="K13" s="41">
        <f>IF(SUM(M13:P13)=0,"",RANK(J13,$J$11:$J$15,0))</f>
      </c>
      <c r="L13" s="233" t="str">
        <f>B13</f>
        <v>柳井商工</v>
      </c>
      <c r="M13" s="66">
        <f>IF(LEFT(H13,1)="3",1,0)+IF(LEFT(G13,1)="3",1,0)+IF(LEFT(F13,1)="3",1,0)+IF(LEFT(E13,1)="3",1,0)+IF(LEFT(D13,1)="3",1,0)</f>
        <v>0</v>
      </c>
      <c r="N13" s="66">
        <f>IF(RIGHT(H13,1)="3",1,0)+IF(RIGHT(G13,1)="3",1,0)+IF(RIGHT(F13,1)="3",1,0)+IF(RIGHT(E13,1)="3",1,0)+IF(RIGHT(D13,1)="3",1,0)</f>
        <v>0</v>
      </c>
      <c r="O13" s="66">
        <f>IF(LEFT(H13,1)="W",1,0)+IF(LEFT(G13,1)="W",1,0)+IF(LEFT(F13,1)="W",1,0)+IF(LEFT(E13,1)="W",1,0)+IF(LEFT(D13,1)="W",1,0)</f>
        <v>0</v>
      </c>
      <c r="P13" s="66">
        <f>IF(LEFT(H13,1)="L",1,0)+IF(LEFT(G13,1)="L",1,0)+IF(LEFT(F13,1)="L",1,0)+IF(LEFT(E13,1)="L",1,0)+IF(LEFT(D13,1)="L",1,0)</f>
        <v>0</v>
      </c>
      <c r="Q13" s="69" t="str">
        <f>B13</f>
        <v>柳井商工</v>
      </c>
      <c r="R13" s="21"/>
    </row>
    <row r="14" spans="1:18" ht="45" customHeight="1">
      <c r="A14" s="37" t="s">
        <v>90</v>
      </c>
      <c r="B14" s="321" t="str">
        <f>IF(G10="","",G10)</f>
        <v>長崎女子商Ｂ</v>
      </c>
      <c r="C14" s="322"/>
      <c r="D14" s="71" t="str">
        <f>IF(LEFT(G11,1)="W","L W/O",IF(LEFT(G11,1)="L","W W/O",IF(G11="-","-",RIGHT(G11,1)&amp;"-"&amp;LEFT(G11,1))))</f>
        <v>-</v>
      </c>
      <c r="E14" s="73" t="str">
        <f>IF(LEFT(G12,1)="W","L W/O",IF(LEFT(G12,1)="L","W W/O",IF(G12="-","-",RIGHT(G12,1)&amp;"-"&amp;LEFT(G12,1))))</f>
        <v>-</v>
      </c>
      <c r="F14" s="73" t="str">
        <f>IF(LEFT(G13,1)="W","L W/O",IF(LEFT(G13,1)="L","W W/O",IF(G13="-","-",RIGHT(G13,1)&amp;"-"&amp;LEFT(G13,1))))</f>
        <v>-</v>
      </c>
      <c r="G14" s="38"/>
      <c r="H14" s="72"/>
      <c r="I14" s="151" t="str">
        <f>IF(SUM(M14:P14)=0,"/",M14+O14&amp;"/"&amp;N14+P14)</f>
        <v>/</v>
      </c>
      <c r="J14" s="40">
        <f>IF(SUM(M14:P14)=0,"",M14*2+N14+O14*2)</f>
      </c>
      <c r="K14" s="41">
        <f>IF(SUM(M14:P14)=0,"",RANK(J14,$J$11:$J$15,0))</f>
      </c>
      <c r="L14" s="233" t="str">
        <f>B14</f>
        <v>長崎女子商Ｂ</v>
      </c>
      <c r="M14" s="66">
        <f>IF(LEFT(H14,1)="3",1,0)+IF(LEFT(G14,1)="3",1,0)+IF(LEFT(F14,1)="3",1,0)+IF(LEFT(E14,1)="3",1,0)+IF(LEFT(D14,1)="3",1,0)</f>
        <v>0</v>
      </c>
      <c r="N14" s="66">
        <f>IF(RIGHT(H14,1)="3",1,0)+IF(RIGHT(G14,1)="3",1,0)+IF(RIGHT(F14,1)="3",1,0)+IF(RIGHT(E14,1)="3",1,0)+IF(RIGHT(D14,1)="3",1,0)</f>
        <v>0</v>
      </c>
      <c r="O14" s="66">
        <f>IF(LEFT(H14,1)="W",1,0)+IF(LEFT(G14,1)="W",1,0)+IF(LEFT(F14,1)="W",1,0)+IF(LEFT(E14,1)="W",1,0)+IF(LEFT(D14,1)="W",1,0)</f>
        <v>0</v>
      </c>
      <c r="P14" s="66">
        <f>IF(LEFT(H14,1)="L",1,0)+IF(LEFT(G14,1)="L",1,0)+IF(LEFT(F14,1)="L",1,0)+IF(LEFT(E14,1)="L",1,0)+IF(LEFT(D14,1)="L",1,0)</f>
        <v>0</v>
      </c>
      <c r="Q14" s="69" t="str">
        <f>B14</f>
        <v>長崎女子商Ｂ</v>
      </c>
      <c r="R14" s="21"/>
    </row>
    <row r="15" spans="1:18" ht="45" customHeight="1" thickBot="1">
      <c r="A15" s="42" t="s">
        <v>94</v>
      </c>
      <c r="B15" s="323" t="str">
        <f>IF(H10="","",H10)</f>
        <v>合同Ｂ</v>
      </c>
      <c r="C15" s="324"/>
      <c r="D15" s="74" t="str">
        <f>IF(LEFT(H11,1)="W","L W/O",IF(LEFT(H11,1)="L","W W/O",IF(H11="-","-",RIGHT(H11,1)&amp;"-"&amp;LEFT(H11,1))))</f>
        <v>-</v>
      </c>
      <c r="E15" s="75" t="str">
        <f>IF(LEFT(H12,1)="W","L W/O",IF(LEFT(H12,1)="L","W W/O",IF(H12="-","-",RIGHT(H12,1)&amp;"-"&amp;LEFT(H12,1))))</f>
        <v>-</v>
      </c>
      <c r="F15" s="75" t="str">
        <f>IF(LEFT(H13,1)="W","L W/O",IF(LEFT(H13,1)="L","W W/O",IF(H13="-","-",RIGHT(H13,1)&amp;"-"&amp;LEFT(H13,1))))</f>
        <v>-</v>
      </c>
      <c r="G15" s="75" t="str">
        <f>IF(LEFT(H14,1)="W","L W/O",IF(LEFT(H14,1)="L","W W/O",IF(H14="-","-",RIGHT(H14,1)&amp;"-"&amp;LEFT(H14,1))))</f>
        <v>-</v>
      </c>
      <c r="H15" s="76"/>
      <c r="I15" s="152" t="str">
        <f>IF(SUM(M15:P15)=0,"/",M15+O15&amp;"/"&amp;N15+P15)</f>
        <v>/</v>
      </c>
      <c r="J15" s="43">
        <f>IF(SUM(M15:P15)=0,"",M15*2+N15+O15*2)</f>
      </c>
      <c r="K15" s="47">
        <f>IF(SUM(M15:P15)=0,"",RANK(J15,$J$11:$J$15,0))</f>
      </c>
      <c r="L15" s="233" t="str">
        <f>B15</f>
        <v>合同Ｂ</v>
      </c>
      <c r="M15" s="66">
        <f>IF(LEFT(H15,1)="3",1,0)+IF(LEFT(G15,1)="3",1,0)+IF(LEFT(F15,1)="3",1,0)+IF(LEFT(E15,1)="3",1,0)+IF(LEFT(D15,1)="3",1,0)</f>
        <v>0</v>
      </c>
      <c r="N15" s="66">
        <f>IF(RIGHT(H15,1)="3",1,0)+IF(RIGHT(G15,1)="3",1,0)+IF(RIGHT(F15,1)="3",1,0)+IF(RIGHT(E15,1)="3",1,0)+IF(RIGHT(D15,1)="3",1,0)</f>
        <v>0</v>
      </c>
      <c r="O15" s="66">
        <f>IF(LEFT(H15,1)="W",1,0)+IF(LEFT(G15,1)="W",1,0)+IF(LEFT(F15,1)="W",1,0)+IF(LEFT(E15,1)="W",1,0)+IF(LEFT(D15,1)="W",1,0)</f>
        <v>0</v>
      </c>
      <c r="P15" s="66">
        <f>IF(LEFT(H15,1)="L",1,0)+IF(LEFT(G15,1)="L",1,0)+IF(LEFT(F15,1)="L",1,0)+IF(LEFT(E15,1)="L",1,0)+IF(LEFT(D15,1)="L",1,0)</f>
        <v>0</v>
      </c>
      <c r="Q15" s="69" t="str">
        <f>B15</f>
        <v>合同Ｂ</v>
      </c>
      <c r="R15" s="21"/>
    </row>
    <row r="16" spans="1:17" ht="45" customHeight="1">
      <c r="A16" s="100"/>
      <c r="B16" s="158"/>
      <c r="C16" s="158"/>
      <c r="D16" s="161"/>
      <c r="E16" s="161"/>
      <c r="F16" s="161"/>
      <c r="G16" s="161"/>
      <c r="H16" s="65"/>
      <c r="I16" s="65"/>
      <c r="J16" s="160"/>
      <c r="K16" s="160"/>
      <c r="L16" s="160"/>
      <c r="M16" s="164"/>
      <c r="N16" s="66"/>
      <c r="O16" s="66"/>
      <c r="P16" s="66"/>
      <c r="Q16" s="164"/>
    </row>
    <row r="17" spans="1:18" ht="45" customHeight="1" thickBot="1">
      <c r="A17" s="101"/>
      <c r="B17" s="113"/>
      <c r="C17" s="113"/>
      <c r="D17" s="165"/>
      <c r="E17" s="165"/>
      <c r="F17" s="165"/>
      <c r="G17" s="165"/>
      <c r="H17" s="65"/>
      <c r="I17" s="65"/>
      <c r="J17" s="159"/>
      <c r="K17" s="164"/>
      <c r="L17" s="164"/>
      <c r="M17" s="164"/>
      <c r="N17" s="177"/>
      <c r="O17" s="177"/>
      <c r="P17" s="177"/>
      <c r="Q17" s="164"/>
      <c r="R17" s="48"/>
    </row>
    <row r="18" spans="1:17" s="48" customFormat="1" ht="45" customHeight="1" thickBot="1">
      <c r="A18" s="54"/>
      <c r="B18" s="407" t="s">
        <v>14</v>
      </c>
      <c r="C18" s="408"/>
      <c r="D18" s="55" t="s">
        <v>15</v>
      </c>
      <c r="E18" s="56" t="s">
        <v>16</v>
      </c>
      <c r="F18" s="56" t="s">
        <v>17</v>
      </c>
      <c r="G18" s="56" t="s">
        <v>18</v>
      </c>
      <c r="H18" s="57" t="s">
        <v>19</v>
      </c>
      <c r="I18" s="228"/>
      <c r="J18" s="436" t="s">
        <v>36</v>
      </c>
      <c r="K18" s="384"/>
      <c r="L18" s="384" t="s">
        <v>37</v>
      </c>
      <c r="M18" s="384"/>
      <c r="N18" s="384"/>
      <c r="O18" s="384"/>
      <c r="P18" s="384"/>
      <c r="Q18" s="385"/>
    </row>
    <row r="19" spans="2:17" s="48" customFormat="1" ht="45" customHeight="1">
      <c r="B19" s="403" t="s">
        <v>180</v>
      </c>
      <c r="C19" s="404"/>
      <c r="D19" s="58" t="s">
        <v>97</v>
      </c>
      <c r="E19" s="59" t="s">
        <v>98</v>
      </c>
      <c r="F19" s="59" t="s">
        <v>99</v>
      </c>
      <c r="G19" s="59" t="s">
        <v>100</v>
      </c>
      <c r="H19" s="60" t="s">
        <v>101</v>
      </c>
      <c r="I19" s="183">
        <v>1</v>
      </c>
      <c r="J19" s="430">
        <f aca="true" t="shared" si="7" ref="J19:J24">IF(ISERROR(VLOOKUP($I19,$Q$3:$R$8,2,FALSE))=TRUE,"",VLOOKUP($I19,$Q$3:$R$8,2,FALSE))</f>
      </c>
      <c r="K19" s="353"/>
      <c r="L19" s="424">
        <f>IF(ISERROR(VLOOKUP($I19,$K$11:$L$15,2,FALSE))=TRUE,"",VLOOKUP($I19,$K$11:$L$15,2,FALSE))</f>
      </c>
      <c r="M19" s="424"/>
      <c r="N19" s="424">
        <f>IF(ISERROR(VLOOKUP($I19,$L$3:$S$7,8,FALSE))=TRUE,"",VLOOKUP($I19,$L$3:$S$7,8,FALSE))</f>
      </c>
      <c r="O19" s="424"/>
      <c r="P19" s="424">
        <f>IF(ISERROR(VLOOKUP($I19,$L$3:$S$7,8,FALSE))=TRUE,"",VLOOKUP($I19,$L$3:$S$7,8,FALSE))</f>
      </c>
      <c r="Q19" s="425"/>
    </row>
    <row r="20" spans="2:17" s="48" customFormat="1" ht="45" customHeight="1">
      <c r="B20" s="405" t="s">
        <v>181</v>
      </c>
      <c r="C20" s="406"/>
      <c r="D20" s="94" t="s">
        <v>103</v>
      </c>
      <c r="E20" s="95" t="s">
        <v>102</v>
      </c>
      <c r="F20" s="95" t="s">
        <v>105</v>
      </c>
      <c r="G20" s="95" t="s">
        <v>106</v>
      </c>
      <c r="H20" s="96" t="s">
        <v>107</v>
      </c>
      <c r="I20" s="184">
        <v>2</v>
      </c>
      <c r="J20" s="433">
        <f t="shared" si="7"/>
      </c>
      <c r="K20" s="344"/>
      <c r="L20" s="426">
        <f>IF(ISERROR(VLOOKUP($I20,$K$11:$L$15,2,FALSE))=TRUE,"",VLOOKUP($I20,$K$11:$L$15,2,FALSE))</f>
      </c>
      <c r="M20" s="426"/>
      <c r="N20" s="426">
        <f>IF(ISERROR(VLOOKUP($I20,$L$3:$S$7,8,FALSE))=TRUE,"",VLOOKUP($I20,$L$3:$S$7,8,FALSE))</f>
      </c>
      <c r="O20" s="426"/>
      <c r="P20" s="426">
        <f>IF(ISERROR(VLOOKUP($I20,$L$3:$S$7,8,FALSE))=TRUE,"",VLOOKUP($I20,$L$3:$S$7,8,FALSE))</f>
      </c>
      <c r="Q20" s="427"/>
    </row>
    <row r="21" spans="2:17" s="48" customFormat="1" ht="45" customHeight="1" thickBot="1">
      <c r="B21" s="405" t="s">
        <v>182</v>
      </c>
      <c r="C21" s="406"/>
      <c r="D21" s="94" t="s">
        <v>109</v>
      </c>
      <c r="E21" s="95" t="s">
        <v>104</v>
      </c>
      <c r="F21" s="95" t="s">
        <v>110</v>
      </c>
      <c r="G21" s="95" t="s">
        <v>108</v>
      </c>
      <c r="H21" s="96" t="s">
        <v>111</v>
      </c>
      <c r="I21" s="250">
        <v>3</v>
      </c>
      <c r="J21" s="437">
        <f t="shared" si="7"/>
      </c>
      <c r="K21" s="396"/>
      <c r="L21" s="428">
        <f>IF(ISERROR(VLOOKUP($I21,$K$11:$L$15,2,FALSE))=TRUE,"",VLOOKUP($I21,$K$11:$L$15,2,FALSE))</f>
      </c>
      <c r="M21" s="428"/>
      <c r="N21" s="428">
        <f>IF(ISERROR(VLOOKUP($I21,$L$3:$S$7,8,FALSE))=TRUE,"",VLOOKUP($I21,$L$3:$S$7,8,FALSE))</f>
      </c>
      <c r="O21" s="428"/>
      <c r="P21" s="428">
        <f>IF(ISERROR(VLOOKUP($I21,$L$3:$S$7,8,FALSE))=TRUE,"",VLOOKUP($I21,$L$3:$S$7,8,FALSE))</f>
      </c>
      <c r="Q21" s="429"/>
    </row>
    <row r="22" spans="2:17" s="48" customFormat="1" ht="45" customHeight="1">
      <c r="B22" s="418" t="s">
        <v>183</v>
      </c>
      <c r="C22" s="419"/>
      <c r="D22" s="251" t="s">
        <v>103</v>
      </c>
      <c r="E22" s="252" t="s">
        <v>98</v>
      </c>
      <c r="F22" s="252" t="s">
        <v>99</v>
      </c>
      <c r="G22" s="252" t="s">
        <v>100</v>
      </c>
      <c r="H22" s="253" t="s">
        <v>101</v>
      </c>
      <c r="I22" s="186">
        <v>4</v>
      </c>
      <c r="J22" s="438">
        <f t="shared" si="7"/>
      </c>
      <c r="K22" s="362"/>
      <c r="L22" s="434">
        <f>IF(ISERROR(VLOOKUP($I22,$K$11:$L$15,2,FALSE))=TRUE,"",VLOOKUP($I22,$K$11:$L$15,2,FALSE))</f>
      </c>
      <c r="M22" s="434"/>
      <c r="N22" s="434">
        <f>IF(ISERROR(VLOOKUP($I22,$L$3:$S$7,8,FALSE))=TRUE,"",VLOOKUP($I22,$L$3:$S$7,8,FALSE))</f>
      </c>
      <c r="O22" s="434"/>
      <c r="P22" s="434">
        <f>IF(ISERROR(VLOOKUP($I22,$L$3:$S$7,8,FALSE))=TRUE,"",VLOOKUP($I22,$L$3:$S$7,8,FALSE))</f>
      </c>
      <c r="Q22" s="435"/>
    </row>
    <row r="23" spans="2:17" s="48" customFormat="1" ht="45" customHeight="1" thickBot="1">
      <c r="B23" s="422" t="s">
        <v>184</v>
      </c>
      <c r="C23" s="422"/>
      <c r="D23" s="249" t="s">
        <v>109</v>
      </c>
      <c r="E23" s="63" t="s">
        <v>102</v>
      </c>
      <c r="F23" s="63" t="s">
        <v>110</v>
      </c>
      <c r="G23" s="63" t="s">
        <v>106</v>
      </c>
      <c r="H23" s="64" t="s">
        <v>111</v>
      </c>
      <c r="I23" s="184">
        <v>5</v>
      </c>
      <c r="J23" s="433">
        <f t="shared" si="7"/>
      </c>
      <c r="K23" s="344"/>
      <c r="L23" s="431">
        <f>IF(ISERROR(VLOOKUP($I23,$K$11:$L$15,2,FALSE))=TRUE,"",VLOOKUP($I23,$K$11:$L$15,2,FALSE))</f>
      </c>
      <c r="M23" s="431"/>
      <c r="N23" s="431">
        <f>IF(ISERROR(VLOOKUP($I23,$L$3:$S$7,8,FALSE))=TRUE,"",VLOOKUP($I23,$L$3:$S$7,8,FALSE))</f>
      </c>
      <c r="O23" s="431"/>
      <c r="P23" s="431">
        <f>IF(ISERROR(VLOOKUP($I23,$L$3:$S$7,8,FALSE))=TRUE,"",VLOOKUP($I23,$L$3:$S$7,8,FALSE))</f>
      </c>
      <c r="Q23" s="432"/>
    </row>
    <row r="24" spans="2:17" s="48" customFormat="1" ht="45" customHeight="1" thickBot="1">
      <c r="B24" s="97"/>
      <c r="C24" s="97"/>
      <c r="D24" s="98"/>
      <c r="E24" s="98"/>
      <c r="F24" s="98"/>
      <c r="G24" s="98"/>
      <c r="H24" s="98"/>
      <c r="I24" s="187">
        <v>6</v>
      </c>
      <c r="J24" s="423">
        <f t="shared" si="7"/>
      </c>
      <c r="K24" s="358"/>
      <c r="L24" s="176"/>
      <c r="M24" s="176"/>
      <c r="N24" s="176"/>
      <c r="O24" s="176"/>
      <c r="P24" s="176"/>
      <c r="Q24" s="175"/>
    </row>
  </sheetData>
  <sheetProtection/>
  <mergeCells count="41">
    <mergeCell ref="J7:K7"/>
    <mergeCell ref="B4:C4"/>
    <mergeCell ref="B7:C7"/>
    <mergeCell ref="B22:C22"/>
    <mergeCell ref="B6:C6"/>
    <mergeCell ref="B12:C12"/>
    <mergeCell ref="B19:C19"/>
    <mergeCell ref="B23:C23"/>
    <mergeCell ref="J8:K8"/>
    <mergeCell ref="B14:C14"/>
    <mergeCell ref="B13:C13"/>
    <mergeCell ref="B15:C15"/>
    <mergeCell ref="J2:K2"/>
    <mergeCell ref="J3:K3"/>
    <mergeCell ref="J4:K4"/>
    <mergeCell ref="J5:K5"/>
    <mergeCell ref="J6:K6"/>
    <mergeCell ref="A1:B1"/>
    <mergeCell ref="C1:D1"/>
    <mergeCell ref="A2:B2"/>
    <mergeCell ref="B5:C5"/>
    <mergeCell ref="B3:C3"/>
    <mergeCell ref="B11:C11"/>
    <mergeCell ref="B8:C8"/>
    <mergeCell ref="A10:B10"/>
    <mergeCell ref="L22:Q22"/>
    <mergeCell ref="J18:K18"/>
    <mergeCell ref="J21:K21"/>
    <mergeCell ref="J22:K22"/>
    <mergeCell ref="B21:C21"/>
    <mergeCell ref="B20:C20"/>
    <mergeCell ref="J24:K24"/>
    <mergeCell ref="B18:C18"/>
    <mergeCell ref="L18:Q18"/>
    <mergeCell ref="L19:Q19"/>
    <mergeCell ref="L20:Q20"/>
    <mergeCell ref="L21:Q21"/>
    <mergeCell ref="J19:K19"/>
    <mergeCell ref="L23:Q23"/>
    <mergeCell ref="J23:K23"/>
    <mergeCell ref="J20:K20"/>
  </mergeCells>
  <conditionalFormatting sqref="F25:F28 D25:D28">
    <cfRule type="expression" priority="1" dxfId="13" stopIfTrue="1">
      <formula>ISERROR(D25)=TRUE</formula>
    </cfRule>
  </conditionalFormatting>
  <dataValidations count="1">
    <dataValidation allowBlank="1" showInputMessage="1" showErrorMessage="1" imeMode="off" sqref="J17 F4:G4 G5 H4:I6 E11:H11 F12:G12 G13 H12:H14 I7 E3:I3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72" r:id="rId2"/>
  <headerFooter alignWithMargins="0">
    <oddFooter>&amp;C&amp;"ＭＳ 明朝,標準"－22－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香川県卓球協会</cp:lastModifiedBy>
  <cp:lastPrinted>2018-08-15T11:38:25Z</cp:lastPrinted>
  <dcterms:created xsi:type="dcterms:W3CDTF">2013-08-17T12:36:22Z</dcterms:created>
  <dcterms:modified xsi:type="dcterms:W3CDTF">2018-08-15T11:46:45Z</dcterms:modified>
  <cp:category/>
  <cp:version/>
  <cp:contentType/>
  <cp:contentStatus/>
</cp:coreProperties>
</file>